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300343F0-4069-4B2D-82F7-86103E88FB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zęść I - Wg cen taryfowych" sheetId="1" r:id="rId1"/>
    <sheet name="Część II Wg cen konkurencyjnych" sheetId="2" r:id="rId2"/>
  </sheets>
  <calcPr calcId="191029" iterateDelta="1E-4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5" i="1" l="1"/>
  <c r="I37" i="2"/>
  <c r="B39" i="2"/>
  <c r="B38" i="2"/>
  <c r="F30" i="2"/>
  <c r="H30" i="2" s="1"/>
  <c r="C30" i="2"/>
  <c r="F29" i="2"/>
  <c r="H29" i="2" s="1"/>
  <c r="D29" i="2"/>
  <c r="F28" i="2"/>
  <c r="H28" i="2" s="1"/>
  <c r="H27" i="2"/>
  <c r="F27" i="2"/>
  <c r="I27" i="2" s="1"/>
  <c r="D22" i="2"/>
  <c r="C22" i="2"/>
  <c r="F22" i="2" s="1"/>
  <c r="D21" i="2"/>
  <c r="F21" i="2" s="1"/>
  <c r="H20" i="2"/>
  <c r="F20" i="2"/>
  <c r="I20" i="2" s="1"/>
  <c r="F19" i="2"/>
  <c r="H19" i="2" s="1"/>
  <c r="H18" i="2"/>
  <c r="F18" i="2"/>
  <c r="I18" i="2" s="1"/>
  <c r="F17" i="2"/>
  <c r="H17" i="2" s="1"/>
  <c r="H12" i="2"/>
  <c r="F12" i="2"/>
  <c r="I12" i="2" s="1"/>
  <c r="F11" i="2"/>
  <c r="H11" i="2" s="1"/>
  <c r="D11" i="2"/>
  <c r="F10" i="2"/>
  <c r="H10" i="2" s="1"/>
  <c r="H9" i="2"/>
  <c r="F9" i="2"/>
  <c r="I9" i="2" s="1"/>
  <c r="F8" i="2"/>
  <c r="H8" i="2" s="1"/>
  <c r="H7" i="2"/>
  <c r="H13" i="2" s="1"/>
  <c r="F7" i="2"/>
  <c r="I7" i="2" s="1"/>
  <c r="H22" i="2" l="1"/>
  <c r="I22" i="2" s="1"/>
  <c r="H21" i="2"/>
  <c r="H23" i="2" s="1"/>
  <c r="H31" i="2"/>
  <c r="I8" i="2"/>
  <c r="I13" i="2" s="1"/>
  <c r="I10" i="2"/>
  <c r="I11" i="2"/>
  <c r="I17" i="2"/>
  <c r="I19" i="2"/>
  <c r="I28" i="2"/>
  <c r="I31" i="2" s="1"/>
  <c r="I29" i="2"/>
  <c r="I30" i="2"/>
  <c r="I23" i="2" l="1"/>
  <c r="I38" i="2" s="1"/>
  <c r="I21" i="2"/>
  <c r="I39" i="2" l="1"/>
  <c r="I40" i="2"/>
  <c r="I41" i="2" s="1"/>
  <c r="C18" i="1" l="1"/>
  <c r="B26" i="1"/>
  <c r="D17" i="1"/>
  <c r="D9" i="1"/>
  <c r="F16" i="1" l="1"/>
  <c r="H16" i="1" s="1"/>
  <c r="I16" i="1" s="1"/>
  <c r="F7" i="1" l="1"/>
  <c r="H7" i="1" s="1"/>
  <c r="B27" i="1"/>
  <c r="I7" i="1" l="1"/>
  <c r="F15" i="1"/>
  <c r="H15" i="1" s="1"/>
  <c r="I15" i="1" l="1"/>
  <c r="D18" i="1"/>
  <c r="F10" i="1" l="1"/>
  <c r="H10" i="1" s="1"/>
  <c r="F8" i="1"/>
  <c r="H8" i="1" s="1"/>
  <c r="F18" i="1" l="1"/>
  <c r="H18" i="1" s="1"/>
  <c r="F17" i="1"/>
  <c r="H17" i="1" s="1"/>
  <c r="F9" i="1"/>
  <c r="I8" i="1"/>
  <c r="H19" i="1" l="1"/>
  <c r="H9" i="1"/>
  <c r="H11" i="1" s="1"/>
  <c r="I18" i="1"/>
  <c r="I10" i="1"/>
  <c r="I9" i="1" l="1"/>
  <c r="I11" i="1" s="1"/>
  <c r="I17" i="1"/>
  <c r="I19" i="1" s="1"/>
  <c r="I26" i="1" l="1"/>
  <c r="I27" i="1" s="1"/>
  <c r="I28" i="1" l="1"/>
  <c r="I29" i="1" s="1"/>
</calcChain>
</file>

<file path=xl/sharedStrings.xml><?xml version="1.0" encoding="utf-8"?>
<sst xmlns="http://schemas.openxmlformats.org/spreadsheetml/2006/main" count="133" uniqueCount="41">
  <si>
    <t>jednostki miary</t>
  </si>
  <si>
    <t>kWh</t>
  </si>
  <si>
    <t>Opłata sieciowa zmienna</t>
  </si>
  <si>
    <t>kWh/h</t>
  </si>
  <si>
    <t>suma</t>
  </si>
  <si>
    <t xml:space="preserve">Opłata sieciowa stała </t>
  </si>
  <si>
    <t>licznik x m-c</t>
  </si>
  <si>
    <t>Kwota podatku Vat w zł</t>
  </si>
  <si>
    <t>Wartość brutto (kol. 6 + kol. 8)</t>
  </si>
  <si>
    <t>wartość netto (kol 3 x kol. 4 x kol. 5)</t>
  </si>
  <si>
    <t>Nazwa opłaty</t>
  </si>
  <si>
    <t>cena jednostkowa</t>
  </si>
  <si>
    <t>Stawka podatku Vat</t>
  </si>
  <si>
    <t xml:space="preserve">Opłata sieciowa stała (ilość jednostek = ilość godzin w trakcie trwania umowy x moc umowna) </t>
  </si>
  <si>
    <t>Suma gazu (kWh)</t>
  </si>
  <si>
    <t>Moc zamówiona</t>
  </si>
  <si>
    <t>ilość j.m. Zamówienie planowane wg faktur</t>
  </si>
  <si>
    <t>x</t>
  </si>
  <si>
    <t xml:space="preserve">licznik x m-c </t>
  </si>
  <si>
    <r>
      <t>Wykonawca</t>
    </r>
    <r>
      <rPr>
        <sz val="10"/>
        <color rgb="FF000000"/>
        <rFont val="Calibri Light"/>
        <family val="2"/>
        <charset val="238"/>
        <scheme val="major"/>
      </rPr>
      <t xml:space="preserve"> może skorzystać z przygotowanego przez Pełnomocnika </t>
    </r>
    <r>
      <rPr>
        <b/>
        <sz val="10"/>
        <color rgb="FF000000"/>
        <rFont val="Calibri Light"/>
        <family val="2"/>
        <charset val="238"/>
        <scheme val="major"/>
      </rPr>
      <t>Zamawiającego</t>
    </r>
    <r>
      <rPr>
        <sz val="10"/>
        <color rgb="FF000000"/>
        <rFont val="Calibri Light"/>
        <family val="2"/>
        <charset val="238"/>
        <scheme val="major"/>
      </rPr>
      <t xml:space="preserve"> kalkulatora stanowiącego </t>
    </r>
    <r>
      <rPr>
        <b/>
        <sz val="10"/>
        <color rgb="FF000000"/>
        <rFont val="Calibri Light"/>
        <family val="2"/>
        <charset val="238"/>
        <scheme val="major"/>
      </rPr>
      <t>Załącznik nr 3A do SWZ</t>
    </r>
    <r>
      <rPr>
        <sz val="10"/>
        <color rgb="FF000000"/>
        <rFont val="Calibri Light"/>
        <family val="2"/>
        <charset val="238"/>
        <scheme val="major"/>
      </rPr>
      <t>, przy czym  wyliczenia z kalkulatora nie  stanowią podstawy do jakichkolwiek roszczeń Wykonawcy w stosunku do Zamawiającego i sam kalkulator nie stanowi załącznika do oferty.</t>
    </r>
  </si>
  <si>
    <t xml:space="preserve"> </t>
  </si>
  <si>
    <t>W-5.1 ZW Z PODATKU AKCYZOWEGO</t>
  </si>
  <si>
    <t>W-4 ZW Z PODATKU AKCYZOWEGO</t>
  </si>
  <si>
    <t>PSG O/Poznań</t>
  </si>
  <si>
    <t>Paliwo gazowe - wg taryfy  zatwierdzonej przez Prezesa URE</t>
  </si>
  <si>
    <t>Opłata - abonament za sprzedaż paliwa gazowego - wg taryfy  zatwierdzonej przez Prezesa URE</t>
  </si>
  <si>
    <t>Opłata - abonament za sprzedaż paliwa gazowego  - wg taryfy  zatwierdzonej przez Prezesa URE</t>
  </si>
  <si>
    <t>Podsumowane dla Tabeli nr 1-3:</t>
  </si>
  <si>
    <t>1. Suma brutto</t>
  </si>
  <si>
    <t>2. Suma netto (wartość brutto/1,23)</t>
  </si>
  <si>
    <t>4. Zamówienie planowane wraz ze zwiększeniem netto (wartość netto + wartość zwiększenia netto):</t>
  </si>
  <si>
    <t>5. Zamówienie planowane wraz ze zwiększeniem brutto (zamówienie planowane  wraz ze zwiększeniem netto x 1,23):</t>
  </si>
  <si>
    <t>Załącznik nr 3.1 do SWZ - kalkulator</t>
  </si>
  <si>
    <t>Paliwo gazowe -wg cen konkurencyjnych</t>
  </si>
  <si>
    <t>Opłata - abonament za sprzedaż paliwa gazowego wg cen konkurencyjnych</t>
  </si>
  <si>
    <t>Paliwo gazowe - wg cen konkurencyjnych</t>
  </si>
  <si>
    <t>Opłata - abonament za sprzedaż paliwa gazowego - wg cen konkurencyjnych</t>
  </si>
  <si>
    <t>W-3.6 ZW Z PODATKU AKCYZOWEGO</t>
  </si>
  <si>
    <t>Podsumowane dla Tabeli nr 1-2:</t>
  </si>
  <si>
    <t>3. Zwiększenie zamówienia netto o 20% (wartość netto x 0,20)</t>
  </si>
  <si>
    <t>,,Kompleksowa dostawa gazu ziemnego wysokometanowego (grupa E) dla Gminy Miejskiej Koło i jej jednostek organizacyjnych  na okres od 01.06.2022 do 31.05.2023”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</si>
</sst>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000"/>
    <numFmt numFmtId="165" formatCode="0.00000"/>
    <numFmt numFmtId="166" formatCode="#,##0.00;[Red]#,##0.00"/>
    <numFmt numFmtId="167" formatCode="#,##0.00000;[Red]#,##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  <font>
      <b/>
      <sz val="10"/>
      <color rgb="FF000000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Alignment="1"/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0" fontId="2" fillId="2" borderId="0" xfId="0" applyFont="1" applyFill="1" applyBorder="1" applyAlignment="1">
      <alignment horizontal="left"/>
    </xf>
    <xf numFmtId="167" fontId="2" fillId="2" borderId="0" xfId="0" applyNumberFormat="1" applyFont="1" applyFill="1" applyBorder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4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5" fillId="0" borderId="0" xfId="0" quotePrefix="1" applyFont="1" applyFill="1" applyAlignment="1"/>
    <xf numFmtId="4" fontId="5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/>
    <xf numFmtId="166" fontId="5" fillId="0" borderId="1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4" fontId="5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4" fontId="2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 wrapText="1"/>
    </xf>
    <xf numFmtId="4" fontId="5" fillId="3" borderId="1" xfId="1" applyNumberFormat="1" applyFont="1" applyFill="1" applyBorder="1" applyAlignment="1">
      <alignment horizontal="right" vertical="center"/>
    </xf>
    <xf numFmtId="4" fontId="5" fillId="4" borderId="1" xfId="1" applyNumberFormat="1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wrapText="1"/>
    </xf>
    <xf numFmtId="0" fontId="2" fillId="2" borderId="0" xfId="0" applyFont="1" applyFill="1" applyAlignment="1">
      <alignment horizontal="left"/>
    </xf>
    <xf numFmtId="167" fontId="2" fillId="2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3" fontId="8" fillId="0" borderId="1" xfId="0" applyNumberFormat="1" applyFont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/>
    </xf>
    <xf numFmtId="165" fontId="8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4" fontId="2" fillId="0" borderId="0" xfId="0" applyNumberFormat="1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4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 wrapText="1"/>
    </xf>
    <xf numFmtId="0" fontId="5" fillId="0" borderId="0" xfId="0" quotePrefix="1" applyFont="1"/>
    <xf numFmtId="4" fontId="5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4" fontId="5" fillId="0" borderId="1" xfId="0" applyNumberFormat="1" applyFont="1" applyBorder="1" applyAlignment="1">
      <alignment vertical="center" wrapText="1"/>
    </xf>
    <xf numFmtId="166" fontId="5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zoomScaleNormal="100" workbookViewId="0">
      <pane ySplit="2" topLeftCell="A3" activePane="bottomLeft" state="frozen"/>
      <selection pane="bottomLeft" activeCell="K14" sqref="K14"/>
    </sheetView>
  </sheetViews>
  <sheetFormatPr defaultColWidth="9.44140625" defaultRowHeight="12" x14ac:dyDescent="0.25"/>
  <cols>
    <col min="1" max="1" width="57.88671875" style="1" customWidth="1"/>
    <col min="2" max="2" width="12.44140625" style="1" customWidth="1"/>
    <col min="3" max="3" width="7.5546875" style="1" customWidth="1"/>
    <col min="4" max="4" width="9.5546875" style="1" customWidth="1"/>
    <col min="5" max="5" width="10.44140625" style="2" customWidth="1"/>
    <col min="6" max="6" width="13.44140625" style="1" customWidth="1"/>
    <col min="7" max="7" width="13.33203125" style="1" customWidth="1"/>
    <col min="8" max="8" width="12.44140625" style="1" customWidth="1"/>
    <col min="9" max="9" width="13.5546875" style="1" customWidth="1"/>
    <col min="10" max="10" width="9.44140625" style="1"/>
    <col min="11" max="11" width="8.109375" style="1" customWidth="1"/>
    <col min="12" max="16384" width="9.44140625" style="1"/>
  </cols>
  <sheetData>
    <row r="1" spans="1:9" ht="20.25" customHeight="1" x14ac:dyDescent="0.3">
      <c r="G1" s="95" t="s">
        <v>32</v>
      </c>
      <c r="H1" s="95"/>
      <c r="I1" s="95"/>
    </row>
    <row r="2" spans="1:9" ht="43.5" customHeight="1" x14ac:dyDescent="0.25">
      <c r="A2" s="97" t="s">
        <v>40</v>
      </c>
      <c r="B2" s="97"/>
      <c r="C2" s="97"/>
      <c r="D2" s="97"/>
      <c r="E2" s="97"/>
      <c r="F2" s="97"/>
      <c r="G2" s="97"/>
      <c r="H2" s="97"/>
      <c r="I2" s="97"/>
    </row>
    <row r="3" spans="1:9" ht="20.100000000000001" customHeight="1" x14ac:dyDescent="0.25">
      <c r="A3" s="3"/>
      <c r="B3" s="4"/>
      <c r="C3" s="4"/>
      <c r="D3" s="5"/>
      <c r="E3" s="6"/>
      <c r="F3" s="7"/>
      <c r="G3" s="7"/>
      <c r="H3" s="7"/>
      <c r="I3" s="8"/>
    </row>
    <row r="4" spans="1:9" ht="16.350000000000001" customHeight="1" x14ac:dyDescent="0.25">
      <c r="A4" s="9">
        <v>1</v>
      </c>
      <c r="B4" s="9"/>
      <c r="C4" s="9"/>
      <c r="D4" s="9"/>
      <c r="E4" s="10"/>
      <c r="F4" s="11"/>
      <c r="G4" s="11" t="s">
        <v>21</v>
      </c>
      <c r="H4" s="11"/>
      <c r="I4" s="11" t="s">
        <v>23</v>
      </c>
    </row>
    <row r="5" spans="1:9" ht="48" x14ac:dyDescent="0.25">
      <c r="A5" s="12" t="s">
        <v>10</v>
      </c>
      <c r="B5" s="12" t="s">
        <v>0</v>
      </c>
      <c r="C5" s="13" t="s">
        <v>17</v>
      </c>
      <c r="D5" s="14" t="s">
        <v>16</v>
      </c>
      <c r="E5" s="15" t="s">
        <v>11</v>
      </c>
      <c r="F5" s="16" t="s">
        <v>9</v>
      </c>
      <c r="G5" s="16" t="s">
        <v>12</v>
      </c>
      <c r="H5" s="16" t="s">
        <v>7</v>
      </c>
      <c r="I5" s="16" t="s">
        <v>8</v>
      </c>
    </row>
    <row r="6" spans="1:9" x14ac:dyDescent="0.25">
      <c r="A6" s="12">
        <v>1</v>
      </c>
      <c r="B6" s="17">
        <v>2</v>
      </c>
      <c r="C6" s="18">
        <v>3</v>
      </c>
      <c r="D6" s="13">
        <v>4</v>
      </c>
      <c r="E6" s="15">
        <v>5</v>
      </c>
      <c r="F6" s="19">
        <v>6</v>
      </c>
      <c r="G6" s="19">
        <v>7</v>
      </c>
      <c r="H6" s="19">
        <v>8</v>
      </c>
      <c r="I6" s="19">
        <v>9</v>
      </c>
    </row>
    <row r="7" spans="1:9" s="5" customFormat="1" x14ac:dyDescent="0.25">
      <c r="A7" s="44" t="s">
        <v>24</v>
      </c>
      <c r="B7" s="45" t="s">
        <v>1</v>
      </c>
      <c r="C7" s="45">
        <v>1</v>
      </c>
      <c r="D7" s="46">
        <v>426104</v>
      </c>
      <c r="E7" s="47"/>
      <c r="F7" s="48">
        <f t="shared" ref="F7" si="0">ROUND(C7*D7*E7,2)</f>
        <v>0</v>
      </c>
      <c r="G7" s="49">
        <v>23</v>
      </c>
      <c r="H7" s="49">
        <f t="shared" ref="H7:H10" si="1">ROUND(F7*G7%,2)</f>
        <v>0</v>
      </c>
      <c r="I7" s="49">
        <f t="shared" ref="I7" si="2">F7+H7</f>
        <v>0</v>
      </c>
    </row>
    <row r="8" spans="1:9" s="5" customFormat="1" x14ac:dyDescent="0.25">
      <c r="A8" s="44" t="s">
        <v>26</v>
      </c>
      <c r="B8" s="45" t="s">
        <v>18</v>
      </c>
      <c r="C8" s="50">
        <v>1</v>
      </c>
      <c r="D8" s="48">
        <v>12</v>
      </c>
      <c r="E8" s="51"/>
      <c r="F8" s="48">
        <f t="shared" ref="F8:F10" si="3">ROUND(C8*D8*E8,2)</f>
        <v>0</v>
      </c>
      <c r="G8" s="49">
        <v>23</v>
      </c>
      <c r="H8" s="49">
        <f t="shared" si="1"/>
        <v>0</v>
      </c>
      <c r="I8" s="48">
        <f>F8+H8</f>
        <v>0</v>
      </c>
    </row>
    <row r="9" spans="1:9" x14ac:dyDescent="0.25">
      <c r="A9" s="40" t="s">
        <v>2</v>
      </c>
      <c r="B9" s="17" t="s">
        <v>1</v>
      </c>
      <c r="C9" s="17">
        <v>1</v>
      </c>
      <c r="D9" s="35">
        <f>D7</f>
        <v>426104</v>
      </c>
      <c r="E9" s="36">
        <v>1.985E-2</v>
      </c>
      <c r="F9" s="20">
        <f t="shared" si="3"/>
        <v>8458.16</v>
      </c>
      <c r="G9" s="20">
        <v>23</v>
      </c>
      <c r="H9" s="20">
        <f t="shared" si="1"/>
        <v>1945.38</v>
      </c>
      <c r="I9" s="20">
        <f>F9+H9</f>
        <v>10403.540000000001</v>
      </c>
    </row>
    <row r="10" spans="1:9" ht="25.5" customHeight="1" x14ac:dyDescent="0.25">
      <c r="A10" s="41" t="s">
        <v>13</v>
      </c>
      <c r="B10" s="17" t="s">
        <v>3</v>
      </c>
      <c r="C10" s="17">
        <v>1</v>
      </c>
      <c r="D10" s="34">
        <v>2400240</v>
      </c>
      <c r="E10" s="36">
        <v>4.8500000000000001E-3</v>
      </c>
      <c r="F10" s="20">
        <f t="shared" si="3"/>
        <v>11641.16</v>
      </c>
      <c r="G10" s="20">
        <v>23</v>
      </c>
      <c r="H10" s="20">
        <f t="shared" si="1"/>
        <v>2677.47</v>
      </c>
      <c r="I10" s="20">
        <f>F10+H10</f>
        <v>14318.63</v>
      </c>
    </row>
    <row r="11" spans="1:9" x14ac:dyDescent="0.25">
      <c r="A11" s="9"/>
      <c r="B11" s="9"/>
      <c r="C11" s="9"/>
      <c r="D11" s="37"/>
      <c r="E11" s="38"/>
      <c r="F11" s="39"/>
      <c r="G11" s="21" t="s">
        <v>4</v>
      </c>
      <c r="H11" s="21">
        <f>SUM(H7:H10)</f>
        <v>4622.8500000000004</v>
      </c>
      <c r="I11" s="21">
        <f>SUM(I7:I10)</f>
        <v>24722.17</v>
      </c>
    </row>
    <row r="12" spans="1:9" x14ac:dyDescent="0.25">
      <c r="A12" s="22"/>
      <c r="B12" s="9"/>
      <c r="C12" s="9"/>
      <c r="D12" s="9"/>
      <c r="E12" s="10"/>
      <c r="F12" s="9"/>
      <c r="G12" s="23"/>
      <c r="H12" s="23"/>
      <c r="I12" s="24"/>
    </row>
    <row r="13" spans="1:9" x14ac:dyDescent="0.25">
      <c r="A13" s="9">
        <v>2</v>
      </c>
      <c r="B13" s="9"/>
      <c r="C13" s="9"/>
      <c r="D13" s="9"/>
      <c r="E13" s="10"/>
      <c r="F13" s="11"/>
      <c r="G13" s="11" t="s">
        <v>22</v>
      </c>
      <c r="H13" s="11"/>
      <c r="I13" s="11" t="s">
        <v>23</v>
      </c>
    </row>
    <row r="14" spans="1:9" ht="48" x14ac:dyDescent="0.25">
      <c r="A14" s="12" t="s">
        <v>10</v>
      </c>
      <c r="B14" s="12" t="s">
        <v>0</v>
      </c>
      <c r="C14" s="13" t="s">
        <v>17</v>
      </c>
      <c r="D14" s="14" t="s">
        <v>16</v>
      </c>
      <c r="E14" s="15" t="s">
        <v>11</v>
      </c>
      <c r="F14" s="16" t="s">
        <v>9</v>
      </c>
      <c r="G14" s="16" t="s">
        <v>12</v>
      </c>
      <c r="H14" s="16" t="s">
        <v>7</v>
      </c>
      <c r="I14" s="16" t="s">
        <v>8</v>
      </c>
    </row>
    <row r="15" spans="1:9" s="5" customFormat="1" x14ac:dyDescent="0.25">
      <c r="A15" s="44" t="s">
        <v>24</v>
      </c>
      <c r="B15" s="45" t="s">
        <v>1</v>
      </c>
      <c r="C15" s="45">
        <v>1</v>
      </c>
      <c r="D15" s="46">
        <v>106161</v>
      </c>
      <c r="E15" s="47"/>
      <c r="F15" s="48">
        <f>ROUND(C15*D15*E15,2)</f>
        <v>0</v>
      </c>
      <c r="G15" s="49">
        <v>23</v>
      </c>
      <c r="H15" s="49">
        <f t="shared" ref="H15:H18" si="4">ROUND(F15*G15%,2)</f>
        <v>0</v>
      </c>
      <c r="I15" s="48">
        <f t="shared" ref="I15:I18" si="5">F15+H15</f>
        <v>0</v>
      </c>
    </row>
    <row r="16" spans="1:9" s="5" customFormat="1" x14ac:dyDescent="0.25">
      <c r="A16" s="44" t="s">
        <v>25</v>
      </c>
      <c r="B16" s="45" t="s">
        <v>6</v>
      </c>
      <c r="C16" s="50">
        <v>1</v>
      </c>
      <c r="D16" s="48">
        <v>12</v>
      </c>
      <c r="E16" s="51"/>
      <c r="F16" s="48">
        <f t="shared" ref="F16:F18" si="6">ROUND(C16*D16*E16,2)</f>
        <v>0</v>
      </c>
      <c r="G16" s="49">
        <v>23</v>
      </c>
      <c r="H16" s="49">
        <f>ROUND(F16*G16%,2)</f>
        <v>0</v>
      </c>
      <c r="I16" s="48">
        <f t="shared" si="5"/>
        <v>0</v>
      </c>
    </row>
    <row r="17" spans="1:12" x14ac:dyDescent="0.25">
      <c r="A17" s="40" t="s">
        <v>2</v>
      </c>
      <c r="B17" s="17" t="s">
        <v>1</v>
      </c>
      <c r="C17" s="17">
        <v>1</v>
      </c>
      <c r="D17" s="35">
        <f>D15</f>
        <v>106161</v>
      </c>
      <c r="E17" s="36">
        <v>3.2660000000000002E-2</v>
      </c>
      <c r="F17" s="20">
        <f t="shared" si="6"/>
        <v>3467.22</v>
      </c>
      <c r="G17" s="20">
        <v>23</v>
      </c>
      <c r="H17" s="20">
        <f t="shared" si="4"/>
        <v>797.46</v>
      </c>
      <c r="I17" s="20">
        <f t="shared" si="5"/>
        <v>4264.68</v>
      </c>
    </row>
    <row r="18" spans="1:12" x14ac:dyDescent="0.25">
      <c r="A18" s="40" t="s">
        <v>5</v>
      </c>
      <c r="B18" s="17" t="s">
        <v>6</v>
      </c>
      <c r="C18" s="17">
        <f>C16</f>
        <v>1</v>
      </c>
      <c r="D18" s="20">
        <f>D16</f>
        <v>12</v>
      </c>
      <c r="E18" s="36">
        <v>169.93</v>
      </c>
      <c r="F18" s="20">
        <f t="shared" si="6"/>
        <v>2039.16</v>
      </c>
      <c r="G18" s="20">
        <v>23</v>
      </c>
      <c r="H18" s="20">
        <f t="shared" si="4"/>
        <v>469.01</v>
      </c>
      <c r="I18" s="20">
        <f t="shared" si="5"/>
        <v>2508.17</v>
      </c>
    </row>
    <row r="19" spans="1:12" x14ac:dyDescent="0.25">
      <c r="A19" s="9"/>
      <c r="B19" s="9"/>
      <c r="C19" s="9"/>
      <c r="D19" s="37"/>
      <c r="E19" s="38"/>
      <c r="F19" s="39"/>
      <c r="G19" s="21" t="s">
        <v>4</v>
      </c>
      <c r="H19" s="21">
        <f>SUM(H15:H18)</f>
        <v>1266.47</v>
      </c>
      <c r="I19" s="21">
        <f>SUM(I15:I18)</f>
        <v>6772.85</v>
      </c>
    </row>
    <row r="20" spans="1:12" x14ac:dyDescent="0.25">
      <c r="A20" s="9"/>
      <c r="B20" s="9"/>
      <c r="C20" s="9"/>
      <c r="D20" s="9"/>
      <c r="E20" s="10"/>
      <c r="F20" s="11"/>
      <c r="G20" s="25"/>
      <c r="H20" s="25"/>
      <c r="I20" s="25"/>
    </row>
    <row r="21" spans="1:12" x14ac:dyDescent="0.25">
      <c r="A21" s="9"/>
      <c r="B21" s="9"/>
      <c r="C21" s="9"/>
      <c r="D21" s="9"/>
      <c r="E21" s="10"/>
      <c r="F21" s="11"/>
      <c r="G21" s="25"/>
      <c r="H21" s="25"/>
      <c r="I21" s="25"/>
    </row>
    <row r="22" spans="1:12" x14ac:dyDescent="0.25">
      <c r="A22" s="9"/>
      <c r="B22" s="9"/>
      <c r="C22" s="9"/>
      <c r="D22" s="9"/>
      <c r="E22" s="10"/>
      <c r="F22" s="11"/>
      <c r="G22" s="25"/>
      <c r="H22" s="25"/>
      <c r="I22" s="25"/>
    </row>
    <row r="24" spans="1:12" ht="13.5" customHeight="1" x14ac:dyDescent="0.25">
      <c r="E24" s="100" t="s">
        <v>38</v>
      </c>
      <c r="F24" s="100"/>
      <c r="G24" s="100"/>
      <c r="H24" s="100"/>
    </row>
    <row r="25" spans="1:12" ht="18" customHeight="1" x14ac:dyDescent="0.25">
      <c r="A25" s="3"/>
      <c r="B25" s="5"/>
      <c r="C25" s="26"/>
      <c r="D25" s="26"/>
      <c r="E25" s="99" t="s">
        <v>28</v>
      </c>
      <c r="F25" s="99"/>
      <c r="G25" s="99"/>
      <c r="H25" s="99"/>
      <c r="I25" s="27">
        <f>I11+I19</f>
        <v>31495.019999999997</v>
      </c>
      <c r="J25" s="28"/>
      <c r="K25" s="28"/>
    </row>
    <row r="26" spans="1:12" ht="16.5" customHeight="1" x14ac:dyDescent="0.25">
      <c r="A26" s="3" t="s">
        <v>14</v>
      </c>
      <c r="B26" s="4">
        <f>D7+D15</f>
        <v>532265</v>
      </c>
      <c r="C26" s="4"/>
      <c r="D26" s="5"/>
      <c r="E26" s="98" t="s">
        <v>29</v>
      </c>
      <c r="F26" s="98"/>
      <c r="G26" s="98"/>
      <c r="H26" s="98"/>
      <c r="I26" s="42">
        <f>I25/1.23</f>
        <v>25605.707317073167</v>
      </c>
      <c r="J26" s="30"/>
      <c r="K26" s="30"/>
    </row>
    <row r="27" spans="1:12" ht="21.6" customHeight="1" x14ac:dyDescent="0.25">
      <c r="A27" s="31" t="s">
        <v>15</v>
      </c>
      <c r="B27" s="4">
        <f>D10</f>
        <v>2400240</v>
      </c>
      <c r="C27" s="5"/>
      <c r="D27" s="5"/>
      <c r="E27" s="99" t="s">
        <v>39</v>
      </c>
      <c r="F27" s="99"/>
      <c r="G27" s="99"/>
      <c r="H27" s="99"/>
      <c r="I27" s="32">
        <f>ROUND(I26*0.2,2)</f>
        <v>5121.1400000000003</v>
      </c>
      <c r="J27" s="30"/>
      <c r="K27" s="30"/>
    </row>
    <row r="28" spans="1:12" ht="22.5" customHeight="1" x14ac:dyDescent="0.25">
      <c r="E28" s="99" t="s">
        <v>30</v>
      </c>
      <c r="F28" s="99"/>
      <c r="G28" s="99"/>
      <c r="H28" s="99"/>
      <c r="I28" s="29">
        <f>I26+I27</f>
        <v>30726.847317073167</v>
      </c>
      <c r="J28" s="30"/>
      <c r="K28" s="30"/>
    </row>
    <row r="29" spans="1:12" ht="38.4" customHeight="1" x14ac:dyDescent="0.25">
      <c r="A29" s="6"/>
      <c r="B29" s="6"/>
      <c r="C29" s="6"/>
      <c r="D29" s="6"/>
      <c r="E29" s="98" t="s">
        <v>31</v>
      </c>
      <c r="F29" s="98"/>
      <c r="G29" s="98"/>
      <c r="H29" s="98"/>
      <c r="I29" s="43">
        <f>ROUND(I28*1.23,2)</f>
        <v>37794.019999999997</v>
      </c>
      <c r="J29" s="28"/>
      <c r="K29" s="28"/>
    </row>
    <row r="31" spans="1:12" x14ac:dyDescent="0.25">
      <c r="H31" s="28"/>
      <c r="I31" s="28"/>
      <c r="J31" s="28"/>
      <c r="K31" s="28"/>
      <c r="L31" s="28"/>
    </row>
    <row r="32" spans="1:12" ht="12" customHeight="1" x14ac:dyDescent="0.25">
      <c r="H32" s="33"/>
      <c r="I32" s="33"/>
      <c r="J32" s="33"/>
      <c r="K32" s="33"/>
      <c r="L32" s="28"/>
    </row>
    <row r="33" spans="1:12" ht="12" customHeight="1" x14ac:dyDescent="0.25">
      <c r="H33" s="33"/>
      <c r="I33" s="33"/>
      <c r="J33" s="33"/>
      <c r="K33" s="33"/>
      <c r="L33" s="28"/>
    </row>
    <row r="34" spans="1:12" ht="21.6" customHeight="1" x14ac:dyDescent="0.25">
      <c r="H34" s="33"/>
      <c r="I34" s="33"/>
      <c r="J34" s="33"/>
      <c r="K34" s="33"/>
      <c r="L34" s="28"/>
    </row>
    <row r="35" spans="1:12" x14ac:dyDescent="0.25">
      <c r="F35" s="1" t="s">
        <v>20</v>
      </c>
      <c r="H35" s="28"/>
      <c r="I35" s="28"/>
      <c r="J35" s="28"/>
      <c r="K35" s="28"/>
      <c r="L35" s="28"/>
    </row>
    <row r="36" spans="1:12" x14ac:dyDescent="0.25">
      <c r="A36" s="96" t="s">
        <v>19</v>
      </c>
      <c r="B36" s="96"/>
      <c r="C36" s="96"/>
      <c r="D36" s="96"/>
      <c r="E36" s="96"/>
      <c r="F36" s="96"/>
      <c r="G36" s="96"/>
      <c r="H36" s="96"/>
      <c r="I36" s="96"/>
    </row>
    <row r="37" spans="1:12" x14ac:dyDescent="0.25">
      <c r="A37" s="96"/>
      <c r="B37" s="96"/>
      <c r="C37" s="96"/>
      <c r="D37" s="96"/>
      <c r="E37" s="96"/>
      <c r="F37" s="96"/>
      <c r="G37" s="96"/>
      <c r="H37" s="96"/>
      <c r="I37" s="96"/>
    </row>
    <row r="38" spans="1:12" x14ac:dyDescent="0.25">
      <c r="A38" s="96"/>
      <c r="B38" s="96"/>
      <c r="C38" s="96"/>
      <c r="D38" s="96"/>
      <c r="E38" s="96"/>
      <c r="F38" s="96"/>
      <c r="G38" s="96"/>
      <c r="H38" s="96"/>
      <c r="I38" s="96"/>
    </row>
    <row r="42" spans="1:12" x14ac:dyDescent="0.25">
      <c r="J42" s="1" t="s">
        <v>20</v>
      </c>
    </row>
  </sheetData>
  <mergeCells count="9">
    <mergeCell ref="G1:I1"/>
    <mergeCell ref="A36:I38"/>
    <mergeCell ref="A2:I2"/>
    <mergeCell ref="E26:H26"/>
    <mergeCell ref="E25:H25"/>
    <mergeCell ref="E27:H27"/>
    <mergeCell ref="E28:H28"/>
    <mergeCell ref="E29:H29"/>
    <mergeCell ref="E24:H2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F8CF0-BD06-42B2-AAED-73F9E535E586}">
  <dimension ref="A1:I51"/>
  <sheetViews>
    <sheetView workbookViewId="0">
      <selection activeCell="K5" sqref="K5"/>
    </sheetView>
  </sheetViews>
  <sheetFormatPr defaultRowHeight="14.4" x14ac:dyDescent="0.3"/>
  <cols>
    <col min="1" max="1" width="45" customWidth="1"/>
    <col min="2" max="2" width="13.6640625" customWidth="1"/>
    <col min="6" max="6" width="10.44140625" customWidth="1"/>
    <col min="7" max="7" width="10.5546875" customWidth="1"/>
    <col min="8" max="8" width="12" customWidth="1"/>
    <col min="9" max="9" width="13.5546875" customWidth="1"/>
  </cols>
  <sheetData>
    <row r="1" spans="1:9" x14ac:dyDescent="0.3">
      <c r="A1" s="52"/>
      <c r="B1" s="52"/>
      <c r="C1" s="52"/>
      <c r="D1" s="52"/>
      <c r="E1" s="53"/>
      <c r="F1" s="52"/>
      <c r="G1" s="103" t="s">
        <v>32</v>
      </c>
      <c r="H1" s="103"/>
      <c r="I1" s="103"/>
    </row>
    <row r="2" spans="1:9" ht="41.4" customHeight="1" x14ac:dyDescent="0.3">
      <c r="A2" s="104" t="s">
        <v>40</v>
      </c>
      <c r="B2" s="104"/>
      <c r="C2" s="104"/>
      <c r="D2" s="104"/>
      <c r="E2" s="104"/>
      <c r="F2" s="104"/>
      <c r="G2" s="104"/>
      <c r="H2" s="104"/>
      <c r="I2" s="104"/>
    </row>
    <row r="3" spans="1:9" x14ac:dyDescent="0.3">
      <c r="A3" s="54"/>
      <c r="B3" s="55"/>
      <c r="C3" s="55"/>
      <c r="D3" s="56"/>
      <c r="E3" s="57"/>
      <c r="F3" s="58"/>
      <c r="G3" s="58"/>
      <c r="H3" s="58"/>
      <c r="I3" s="59"/>
    </row>
    <row r="4" spans="1:9" x14ac:dyDescent="0.3">
      <c r="A4" s="60">
        <v>1</v>
      </c>
      <c r="B4" s="60"/>
      <c r="C4" s="60"/>
      <c r="D4" s="60"/>
      <c r="E4" s="61"/>
      <c r="F4" s="62"/>
      <c r="G4" s="62" t="s">
        <v>21</v>
      </c>
      <c r="H4" s="62"/>
      <c r="I4" s="62" t="s">
        <v>23</v>
      </c>
    </row>
    <row r="5" spans="1:9" ht="48" x14ac:dyDescent="0.3">
      <c r="A5" s="63" t="s">
        <v>10</v>
      </c>
      <c r="B5" s="63" t="s">
        <v>0</v>
      </c>
      <c r="C5" s="64" t="s">
        <v>17</v>
      </c>
      <c r="D5" s="65" t="s">
        <v>16</v>
      </c>
      <c r="E5" s="66" t="s">
        <v>11</v>
      </c>
      <c r="F5" s="67" t="s">
        <v>9</v>
      </c>
      <c r="G5" s="67" t="s">
        <v>12</v>
      </c>
      <c r="H5" s="67" t="s">
        <v>7</v>
      </c>
      <c r="I5" s="67" t="s">
        <v>8</v>
      </c>
    </row>
    <row r="6" spans="1:9" x14ac:dyDescent="0.3">
      <c r="A6" s="63">
        <v>1</v>
      </c>
      <c r="B6" s="68">
        <v>2</v>
      </c>
      <c r="C6" s="69">
        <v>3</v>
      </c>
      <c r="D6" s="64">
        <v>4</v>
      </c>
      <c r="E6" s="66">
        <v>5</v>
      </c>
      <c r="F6" s="70">
        <v>6</v>
      </c>
      <c r="G6" s="70">
        <v>7</v>
      </c>
      <c r="H6" s="70">
        <v>8</v>
      </c>
      <c r="I6" s="70">
        <v>9</v>
      </c>
    </row>
    <row r="7" spans="1:9" x14ac:dyDescent="0.3">
      <c r="A7" s="71" t="s">
        <v>33</v>
      </c>
      <c r="B7" s="68" t="s">
        <v>1</v>
      </c>
      <c r="C7" s="68">
        <v>1</v>
      </c>
      <c r="D7" s="72">
        <v>214309</v>
      </c>
      <c r="E7" s="73"/>
      <c r="F7" s="74">
        <f t="shared" ref="F7:F12" si="0">ROUND(C7*D7*E7,2)</f>
        <v>0</v>
      </c>
      <c r="G7" s="74">
        <v>23</v>
      </c>
      <c r="H7" s="74">
        <f t="shared" ref="H7:H12" si="1">ROUND(F7*G7%,2)</f>
        <v>0</v>
      </c>
      <c r="I7" s="74">
        <f t="shared" ref="I7:I9" si="2">F7+H7</f>
        <v>0</v>
      </c>
    </row>
    <row r="8" spans="1:9" x14ac:dyDescent="0.3">
      <c r="A8" s="71" t="s">
        <v>34</v>
      </c>
      <c r="B8" s="68" t="s">
        <v>18</v>
      </c>
      <c r="C8" s="75">
        <v>1</v>
      </c>
      <c r="D8" s="20">
        <v>12</v>
      </c>
      <c r="E8" s="76"/>
      <c r="F8" s="74">
        <f t="shared" si="0"/>
        <v>0</v>
      </c>
      <c r="G8" s="74">
        <v>23</v>
      </c>
      <c r="H8" s="74">
        <f t="shared" si="1"/>
        <v>0</v>
      </c>
      <c r="I8" s="74">
        <f t="shared" si="2"/>
        <v>0</v>
      </c>
    </row>
    <row r="9" spans="1:9" x14ac:dyDescent="0.3">
      <c r="A9" s="44" t="s">
        <v>24</v>
      </c>
      <c r="B9" s="45" t="s">
        <v>1</v>
      </c>
      <c r="C9" s="45">
        <v>1</v>
      </c>
      <c r="D9" s="46">
        <v>160774</v>
      </c>
      <c r="E9" s="47"/>
      <c r="F9" s="48">
        <f t="shared" si="0"/>
        <v>0</v>
      </c>
      <c r="G9" s="49">
        <v>23</v>
      </c>
      <c r="H9" s="49">
        <f t="shared" si="1"/>
        <v>0</v>
      </c>
      <c r="I9" s="49">
        <f t="shared" si="2"/>
        <v>0</v>
      </c>
    </row>
    <row r="10" spans="1:9" x14ac:dyDescent="0.3">
      <c r="A10" s="44" t="s">
        <v>26</v>
      </c>
      <c r="B10" s="45" t="s">
        <v>18</v>
      </c>
      <c r="C10" s="50">
        <v>1</v>
      </c>
      <c r="D10" s="48">
        <v>12</v>
      </c>
      <c r="E10" s="51"/>
      <c r="F10" s="48">
        <f t="shared" si="0"/>
        <v>0</v>
      </c>
      <c r="G10" s="49">
        <v>23</v>
      </c>
      <c r="H10" s="49">
        <f t="shared" si="1"/>
        <v>0</v>
      </c>
      <c r="I10" s="48">
        <f>F10+H10</f>
        <v>0</v>
      </c>
    </row>
    <row r="11" spans="1:9" x14ac:dyDescent="0.3">
      <c r="A11" s="71" t="s">
        <v>2</v>
      </c>
      <c r="B11" s="68" t="s">
        <v>1</v>
      </c>
      <c r="C11" s="68">
        <v>1</v>
      </c>
      <c r="D11" s="77">
        <f>D9+D7</f>
        <v>375083</v>
      </c>
      <c r="E11" s="78">
        <v>1.985E-2</v>
      </c>
      <c r="F11" s="20">
        <f t="shared" si="0"/>
        <v>7445.4</v>
      </c>
      <c r="G11" s="20">
        <v>23</v>
      </c>
      <c r="H11" s="20">
        <f t="shared" si="1"/>
        <v>1712.44</v>
      </c>
      <c r="I11" s="20">
        <f>F11+H11</f>
        <v>9157.84</v>
      </c>
    </row>
    <row r="12" spans="1:9" ht="52.2" customHeight="1" x14ac:dyDescent="0.3">
      <c r="A12" s="79" t="s">
        <v>13</v>
      </c>
      <c r="B12" s="68" t="s">
        <v>3</v>
      </c>
      <c r="C12" s="68">
        <v>1</v>
      </c>
      <c r="D12" s="72">
        <v>2987160</v>
      </c>
      <c r="E12" s="78">
        <v>4.8500000000000001E-3</v>
      </c>
      <c r="F12" s="20">
        <f t="shared" si="0"/>
        <v>14487.73</v>
      </c>
      <c r="G12" s="20">
        <v>23</v>
      </c>
      <c r="H12" s="20">
        <f t="shared" si="1"/>
        <v>3332.18</v>
      </c>
      <c r="I12" s="20">
        <f>F12+H12</f>
        <v>17819.91</v>
      </c>
    </row>
    <row r="13" spans="1:9" x14ac:dyDescent="0.3">
      <c r="A13" s="60"/>
      <c r="B13" s="60"/>
      <c r="C13" s="60"/>
      <c r="D13" s="80"/>
      <c r="E13" s="81"/>
      <c r="F13" s="82"/>
      <c r="G13" s="83" t="s">
        <v>4</v>
      </c>
      <c r="H13" s="83">
        <f>SUM(H7:H12)</f>
        <v>5044.62</v>
      </c>
      <c r="I13" s="83">
        <f>SUM(I7:I12)</f>
        <v>26977.75</v>
      </c>
    </row>
    <row r="14" spans="1:9" x14ac:dyDescent="0.3">
      <c r="A14" s="84"/>
      <c r="B14" s="60"/>
      <c r="C14" s="60"/>
      <c r="D14" s="60"/>
      <c r="E14" s="61"/>
      <c r="F14" s="60"/>
      <c r="G14" s="60"/>
      <c r="H14" s="60"/>
      <c r="I14" s="85"/>
    </row>
    <row r="15" spans="1:9" x14ac:dyDescent="0.3">
      <c r="A15" s="60">
        <v>2</v>
      </c>
      <c r="B15" s="60"/>
      <c r="C15" s="60"/>
      <c r="D15" s="60"/>
      <c r="E15" s="61"/>
      <c r="F15" s="62"/>
      <c r="G15" s="62" t="s">
        <v>22</v>
      </c>
      <c r="H15" s="62"/>
      <c r="I15" s="62" t="s">
        <v>23</v>
      </c>
    </row>
    <row r="16" spans="1:9" ht="48" x14ac:dyDescent="0.3">
      <c r="A16" s="63" t="s">
        <v>10</v>
      </c>
      <c r="B16" s="63" t="s">
        <v>0</v>
      </c>
      <c r="C16" s="64" t="s">
        <v>17</v>
      </c>
      <c r="D16" s="65" t="s">
        <v>16</v>
      </c>
      <c r="E16" s="66" t="s">
        <v>11</v>
      </c>
      <c r="F16" s="67" t="s">
        <v>9</v>
      </c>
      <c r="G16" s="67" t="s">
        <v>12</v>
      </c>
      <c r="H16" s="67" t="s">
        <v>7</v>
      </c>
      <c r="I16" s="67" t="s">
        <v>8</v>
      </c>
    </row>
    <row r="17" spans="1:9" x14ac:dyDescent="0.3">
      <c r="A17" s="71" t="s">
        <v>35</v>
      </c>
      <c r="B17" s="68" t="s">
        <v>1</v>
      </c>
      <c r="C17" s="68">
        <v>1</v>
      </c>
      <c r="D17" s="72">
        <v>307008</v>
      </c>
      <c r="E17" s="86"/>
      <c r="F17" s="20">
        <f>ROUND(C17*D17*E17,2)</f>
        <v>0</v>
      </c>
      <c r="G17" s="20">
        <v>23</v>
      </c>
      <c r="H17" s="20">
        <f>ROUND(F17*G17%,2)</f>
        <v>0</v>
      </c>
      <c r="I17" s="20">
        <f t="shared" ref="I17:I22" si="3">F17+H17</f>
        <v>0</v>
      </c>
    </row>
    <row r="18" spans="1:9" x14ac:dyDescent="0.3">
      <c r="A18" s="71" t="s">
        <v>36</v>
      </c>
      <c r="B18" s="68" t="s">
        <v>6</v>
      </c>
      <c r="C18" s="75">
        <v>1</v>
      </c>
      <c r="D18" s="20">
        <v>12</v>
      </c>
      <c r="E18" s="76"/>
      <c r="F18" s="20">
        <f>ROUND(C18*D18*E18,2)</f>
        <v>0</v>
      </c>
      <c r="G18" s="20">
        <v>23</v>
      </c>
      <c r="H18" s="20">
        <f>ROUND(F18*G18%,2)</f>
        <v>0</v>
      </c>
      <c r="I18" s="20">
        <f t="shared" si="3"/>
        <v>0</v>
      </c>
    </row>
    <row r="19" spans="1:9" x14ac:dyDescent="0.3">
      <c r="A19" s="44" t="s">
        <v>24</v>
      </c>
      <c r="B19" s="45" t="s">
        <v>1</v>
      </c>
      <c r="C19" s="45">
        <v>1</v>
      </c>
      <c r="D19" s="46">
        <v>80805</v>
      </c>
      <c r="E19" s="47"/>
      <c r="F19" s="48">
        <f>ROUND(C19*D19*E19,2)</f>
        <v>0</v>
      </c>
      <c r="G19" s="49">
        <v>23</v>
      </c>
      <c r="H19" s="49">
        <f t="shared" ref="H19:H22" si="4">ROUND(F19*G19%,2)</f>
        <v>0</v>
      </c>
      <c r="I19" s="48">
        <f t="shared" si="3"/>
        <v>0</v>
      </c>
    </row>
    <row r="20" spans="1:9" x14ac:dyDescent="0.3">
      <c r="A20" s="44" t="s">
        <v>25</v>
      </c>
      <c r="B20" s="45" t="s">
        <v>6</v>
      </c>
      <c r="C20" s="50">
        <v>1</v>
      </c>
      <c r="D20" s="48">
        <v>12</v>
      </c>
      <c r="E20" s="51"/>
      <c r="F20" s="48">
        <f t="shared" ref="F20:F22" si="5">ROUND(C20*D20*E20,2)</f>
        <v>0</v>
      </c>
      <c r="G20" s="49">
        <v>23</v>
      </c>
      <c r="H20" s="49">
        <f>ROUND(F20*G20%,2)</f>
        <v>0</v>
      </c>
      <c r="I20" s="48">
        <f t="shared" si="3"/>
        <v>0</v>
      </c>
    </row>
    <row r="21" spans="1:9" x14ac:dyDescent="0.3">
      <c r="A21" s="71" t="s">
        <v>2</v>
      </c>
      <c r="B21" s="68" t="s">
        <v>1</v>
      </c>
      <c r="C21" s="68">
        <v>1</v>
      </c>
      <c r="D21" s="77">
        <f>D19+D17</f>
        <v>387813</v>
      </c>
      <c r="E21" s="78">
        <v>3.2660000000000002E-2</v>
      </c>
      <c r="F21" s="20">
        <f t="shared" si="5"/>
        <v>12665.97</v>
      </c>
      <c r="G21" s="20">
        <v>23</v>
      </c>
      <c r="H21" s="20">
        <f t="shared" si="4"/>
        <v>2913.17</v>
      </c>
      <c r="I21" s="20">
        <f t="shared" si="3"/>
        <v>15579.14</v>
      </c>
    </row>
    <row r="22" spans="1:9" x14ac:dyDescent="0.3">
      <c r="A22" s="71" t="s">
        <v>5</v>
      </c>
      <c r="B22" s="68" t="s">
        <v>6</v>
      </c>
      <c r="C22" s="68">
        <f>C18+C20</f>
        <v>2</v>
      </c>
      <c r="D22" s="20">
        <f>D20</f>
        <v>12</v>
      </c>
      <c r="E22" s="78">
        <v>169.93</v>
      </c>
      <c r="F22" s="20">
        <f t="shared" si="5"/>
        <v>4078.32</v>
      </c>
      <c r="G22" s="20">
        <v>23</v>
      </c>
      <c r="H22" s="20">
        <f t="shared" si="4"/>
        <v>938.01</v>
      </c>
      <c r="I22" s="20">
        <f t="shared" si="3"/>
        <v>5016.33</v>
      </c>
    </row>
    <row r="23" spans="1:9" x14ac:dyDescent="0.3">
      <c r="A23" s="60"/>
      <c r="B23" s="60"/>
      <c r="C23" s="60"/>
      <c r="D23" s="80"/>
      <c r="E23" s="81"/>
      <c r="F23" s="82"/>
      <c r="G23" s="83" t="s">
        <v>4</v>
      </c>
      <c r="H23" s="83">
        <f>SUM(H17:H22)</f>
        <v>3851.1800000000003</v>
      </c>
      <c r="I23" s="83">
        <f>SUM(I17:I22)</f>
        <v>20595.47</v>
      </c>
    </row>
    <row r="24" spans="1:9" x14ac:dyDescent="0.3">
      <c r="A24" s="60"/>
      <c r="B24" s="60"/>
      <c r="C24" s="60"/>
      <c r="D24" s="60"/>
      <c r="E24" s="61"/>
      <c r="F24" s="62"/>
      <c r="G24" s="62"/>
      <c r="H24" s="62"/>
      <c r="I24" s="62"/>
    </row>
    <row r="25" spans="1:9" x14ac:dyDescent="0.3">
      <c r="A25" s="60">
        <v>3</v>
      </c>
      <c r="B25" s="60"/>
      <c r="C25" s="60"/>
      <c r="D25" s="60"/>
      <c r="E25" s="61"/>
      <c r="F25" s="62"/>
      <c r="G25" s="62" t="s">
        <v>37</v>
      </c>
      <c r="H25" s="62"/>
      <c r="I25" s="62" t="s">
        <v>23</v>
      </c>
    </row>
    <row r="26" spans="1:9" ht="48" x14ac:dyDescent="0.3">
      <c r="A26" s="63" t="s">
        <v>10</v>
      </c>
      <c r="B26" s="63" t="s">
        <v>0</v>
      </c>
      <c r="C26" s="64" t="s">
        <v>17</v>
      </c>
      <c r="D26" s="65" t="s">
        <v>16</v>
      </c>
      <c r="E26" s="66" t="s">
        <v>11</v>
      </c>
      <c r="F26" s="67" t="s">
        <v>9</v>
      </c>
      <c r="G26" s="67" t="s">
        <v>12</v>
      </c>
      <c r="H26" s="67" t="s">
        <v>7</v>
      </c>
      <c r="I26" s="67" t="s">
        <v>8</v>
      </c>
    </row>
    <row r="27" spans="1:9" x14ac:dyDescent="0.3">
      <c r="A27" s="71" t="s">
        <v>35</v>
      </c>
      <c r="B27" s="68" t="s">
        <v>1</v>
      </c>
      <c r="C27" s="68">
        <v>1</v>
      </c>
      <c r="D27" s="72">
        <v>31042</v>
      </c>
      <c r="E27" s="86"/>
      <c r="F27" s="74">
        <f>ROUND(C27*D27*E27,2)</f>
        <v>0</v>
      </c>
      <c r="G27" s="74">
        <v>23</v>
      </c>
      <c r="H27" s="74">
        <f t="shared" ref="H27:H30" si="6">ROUND(F27*G27%,2)</f>
        <v>0</v>
      </c>
      <c r="I27" s="74">
        <f t="shared" ref="I27:I30" si="7">F27+H27</f>
        <v>0</v>
      </c>
    </row>
    <row r="28" spans="1:9" x14ac:dyDescent="0.3">
      <c r="A28" s="71" t="s">
        <v>36</v>
      </c>
      <c r="B28" s="68" t="s">
        <v>6</v>
      </c>
      <c r="C28" s="75">
        <v>1</v>
      </c>
      <c r="D28" s="20">
        <v>12</v>
      </c>
      <c r="E28" s="76"/>
      <c r="F28" s="74">
        <f t="shared" ref="F28:F30" si="8">ROUND(C28*D28*E28,2)</f>
        <v>0</v>
      </c>
      <c r="G28" s="74">
        <v>23</v>
      </c>
      <c r="H28" s="74">
        <f t="shared" si="6"/>
        <v>0</v>
      </c>
      <c r="I28" s="74">
        <f t="shared" si="7"/>
        <v>0</v>
      </c>
    </row>
    <row r="29" spans="1:9" x14ac:dyDescent="0.3">
      <c r="A29" s="71" t="s">
        <v>2</v>
      </c>
      <c r="B29" s="68" t="s">
        <v>1</v>
      </c>
      <c r="C29" s="68">
        <v>1</v>
      </c>
      <c r="D29" s="77">
        <f>D27</f>
        <v>31042</v>
      </c>
      <c r="E29" s="78">
        <v>3.4189999999999998E-2</v>
      </c>
      <c r="F29" s="20">
        <f t="shared" si="8"/>
        <v>1061.33</v>
      </c>
      <c r="G29" s="20">
        <v>23</v>
      </c>
      <c r="H29" s="20">
        <f t="shared" si="6"/>
        <v>244.11</v>
      </c>
      <c r="I29" s="20">
        <f t="shared" si="7"/>
        <v>1305.44</v>
      </c>
    </row>
    <row r="30" spans="1:9" x14ac:dyDescent="0.3">
      <c r="A30" s="71" t="s">
        <v>5</v>
      </c>
      <c r="B30" s="68" t="s">
        <v>6</v>
      </c>
      <c r="C30" s="68">
        <f>C28</f>
        <v>1</v>
      </c>
      <c r="D30" s="20">
        <v>12</v>
      </c>
      <c r="E30" s="78">
        <v>30.69</v>
      </c>
      <c r="F30" s="20">
        <f t="shared" si="8"/>
        <v>368.28</v>
      </c>
      <c r="G30" s="20">
        <v>23</v>
      </c>
      <c r="H30" s="20">
        <f t="shared" si="6"/>
        <v>84.7</v>
      </c>
      <c r="I30" s="20">
        <f t="shared" si="7"/>
        <v>452.97999999999996</v>
      </c>
    </row>
    <row r="31" spans="1:9" x14ac:dyDescent="0.3">
      <c r="A31" s="60"/>
      <c r="B31" s="60"/>
      <c r="C31" s="60"/>
      <c r="D31" s="80"/>
      <c r="E31" s="81"/>
      <c r="F31" s="82"/>
      <c r="G31" s="83" t="s">
        <v>4</v>
      </c>
      <c r="H31" s="83">
        <f>SUM(H27:H30)</f>
        <v>328.81</v>
      </c>
      <c r="I31" s="83">
        <f>SUM(I27:I30)</f>
        <v>1758.42</v>
      </c>
    </row>
    <row r="32" spans="1:9" x14ac:dyDescent="0.3">
      <c r="A32" s="60"/>
      <c r="B32" s="60"/>
      <c r="C32" s="60"/>
      <c r="D32" s="60"/>
      <c r="E32" s="61"/>
      <c r="F32" s="62"/>
      <c r="G32" s="62"/>
      <c r="H32" s="62"/>
      <c r="I32" s="62"/>
    </row>
    <row r="33" spans="1:9" x14ac:dyDescent="0.3">
      <c r="A33" s="60"/>
      <c r="B33" s="60"/>
      <c r="C33" s="60"/>
      <c r="D33" s="60"/>
      <c r="E33" s="61"/>
      <c r="F33" s="62"/>
      <c r="G33" s="62"/>
      <c r="H33" s="62"/>
      <c r="I33" s="62"/>
    </row>
    <row r="34" spans="1:9" x14ac:dyDescent="0.3">
      <c r="A34" s="60"/>
      <c r="B34" s="60"/>
      <c r="C34" s="60"/>
      <c r="D34" s="60"/>
      <c r="E34" s="61"/>
      <c r="F34" s="62"/>
      <c r="G34" s="62"/>
      <c r="H34" s="62"/>
      <c r="I34" s="62"/>
    </row>
    <row r="35" spans="1:9" x14ac:dyDescent="0.3">
      <c r="A35" s="52"/>
      <c r="B35" s="52"/>
      <c r="C35" s="52"/>
      <c r="D35" s="52"/>
      <c r="E35" s="53"/>
      <c r="F35" s="52"/>
      <c r="G35" s="52"/>
      <c r="H35" s="52"/>
      <c r="I35" s="52"/>
    </row>
    <row r="36" spans="1:9" x14ac:dyDescent="0.3">
      <c r="A36" s="52"/>
      <c r="B36" s="52"/>
      <c r="C36" s="52"/>
      <c r="D36" s="52"/>
      <c r="E36" s="105" t="s">
        <v>27</v>
      </c>
      <c r="F36" s="105"/>
      <c r="G36" s="105"/>
      <c r="H36" s="105"/>
      <c r="I36" s="52"/>
    </row>
    <row r="37" spans="1:9" x14ac:dyDescent="0.3">
      <c r="A37" s="54"/>
      <c r="B37" s="56"/>
      <c r="C37" s="87"/>
      <c r="D37" s="87"/>
      <c r="E37" s="101" t="s">
        <v>28</v>
      </c>
      <c r="F37" s="101"/>
      <c r="G37" s="101"/>
      <c r="H37" s="101"/>
      <c r="I37" s="88">
        <f>I13+I23+I31</f>
        <v>49331.64</v>
      </c>
    </row>
    <row r="38" spans="1:9" x14ac:dyDescent="0.3">
      <c r="A38" s="54" t="s">
        <v>14</v>
      </c>
      <c r="B38" s="55">
        <f>D7+D9+D17+D19+D27</f>
        <v>793938</v>
      </c>
      <c r="C38" s="55"/>
      <c r="D38" s="56"/>
      <c r="E38" s="102" t="s">
        <v>29</v>
      </c>
      <c r="F38" s="102"/>
      <c r="G38" s="102"/>
      <c r="H38" s="102"/>
      <c r="I38" s="89">
        <f>I37/1.23</f>
        <v>40107.024390243903</v>
      </c>
    </row>
    <row r="39" spans="1:9" x14ac:dyDescent="0.3">
      <c r="A39" s="90" t="s">
        <v>15</v>
      </c>
      <c r="B39" s="55">
        <f>D12</f>
        <v>2987160</v>
      </c>
      <c r="C39" s="56"/>
      <c r="D39" s="56"/>
      <c r="E39" s="101" t="s">
        <v>39</v>
      </c>
      <c r="F39" s="101"/>
      <c r="G39" s="101"/>
      <c r="H39" s="101"/>
      <c r="I39" s="91">
        <f>ROUND(I38*0.2,2)</f>
        <v>8021.4</v>
      </c>
    </row>
    <row r="40" spans="1:9" ht="27.6" customHeight="1" x14ac:dyDescent="0.3">
      <c r="A40" s="52"/>
      <c r="B40" s="52"/>
      <c r="C40" s="52"/>
      <c r="D40" s="52"/>
      <c r="E40" s="101" t="s">
        <v>30</v>
      </c>
      <c r="F40" s="101"/>
      <c r="G40" s="101"/>
      <c r="H40" s="101"/>
      <c r="I40" s="92">
        <f>I38+I39</f>
        <v>48128.424390243905</v>
      </c>
    </row>
    <row r="41" spans="1:9" ht="31.8" customHeight="1" x14ac:dyDescent="0.3">
      <c r="A41" s="57"/>
      <c r="B41" s="57"/>
      <c r="C41" s="57"/>
      <c r="D41" s="57"/>
      <c r="E41" s="102" t="s">
        <v>31</v>
      </c>
      <c r="F41" s="102"/>
      <c r="G41" s="102"/>
      <c r="H41" s="102"/>
      <c r="I41" s="93">
        <f>ROUND(I40*1.23,2)</f>
        <v>59197.96</v>
      </c>
    </row>
    <row r="42" spans="1:9" ht="22.8" customHeight="1" x14ac:dyDescent="0.3">
      <c r="A42" s="52"/>
      <c r="B42" s="52"/>
      <c r="C42" s="52"/>
      <c r="D42" s="52"/>
      <c r="E42" s="53"/>
      <c r="F42" s="52"/>
      <c r="G42" s="52"/>
      <c r="H42" s="52"/>
      <c r="I42" s="52"/>
    </row>
    <row r="43" spans="1:9" x14ac:dyDescent="0.3">
      <c r="A43" s="52"/>
      <c r="B43" s="52"/>
      <c r="C43" s="52"/>
      <c r="D43" s="52"/>
      <c r="E43" s="53"/>
      <c r="F43" s="52"/>
      <c r="G43" s="52"/>
      <c r="H43" s="52"/>
      <c r="I43" s="52"/>
    </row>
    <row r="44" spans="1:9" x14ac:dyDescent="0.3">
      <c r="A44" s="52"/>
      <c r="B44" s="52"/>
      <c r="C44" s="52"/>
      <c r="D44" s="52"/>
      <c r="E44" s="53"/>
      <c r="F44" s="52"/>
      <c r="G44" s="52"/>
      <c r="H44" s="94"/>
      <c r="I44" s="94"/>
    </row>
    <row r="45" spans="1:9" x14ac:dyDescent="0.3">
      <c r="A45" s="52"/>
      <c r="B45" s="52"/>
      <c r="C45" s="52"/>
      <c r="D45" s="52"/>
      <c r="E45" s="53"/>
      <c r="F45" s="52"/>
      <c r="G45" s="52"/>
      <c r="H45" s="94"/>
      <c r="I45" s="94"/>
    </row>
    <row r="46" spans="1:9" x14ac:dyDescent="0.3">
      <c r="A46" s="52"/>
      <c r="B46" s="52"/>
      <c r="C46" s="52"/>
      <c r="D46" s="52"/>
      <c r="E46" s="53"/>
      <c r="F46" s="52"/>
      <c r="G46" s="52"/>
      <c r="H46" s="94"/>
      <c r="I46" s="94"/>
    </row>
    <row r="47" spans="1:9" x14ac:dyDescent="0.3">
      <c r="A47" s="52"/>
      <c r="B47" s="52"/>
      <c r="C47" s="52"/>
      <c r="D47" s="52"/>
      <c r="E47" s="53"/>
      <c r="F47" s="52" t="s">
        <v>20</v>
      </c>
      <c r="G47" s="52"/>
      <c r="H47" s="52"/>
      <c r="I47" s="52"/>
    </row>
    <row r="48" spans="1:9" x14ac:dyDescent="0.3">
      <c r="A48" s="96" t="s">
        <v>19</v>
      </c>
      <c r="B48" s="96"/>
      <c r="C48" s="96"/>
      <c r="D48" s="96"/>
      <c r="E48" s="96"/>
      <c r="F48" s="96"/>
      <c r="G48" s="96"/>
      <c r="H48" s="96"/>
      <c r="I48" s="96"/>
    </row>
    <row r="49" spans="1:9" x14ac:dyDescent="0.3">
      <c r="A49" s="96"/>
      <c r="B49" s="96"/>
      <c r="C49" s="96"/>
      <c r="D49" s="96"/>
      <c r="E49" s="96"/>
      <c r="F49" s="96"/>
      <c r="G49" s="96"/>
      <c r="H49" s="96"/>
      <c r="I49" s="96"/>
    </row>
    <row r="50" spans="1:9" x14ac:dyDescent="0.3">
      <c r="A50" s="96"/>
      <c r="B50" s="96"/>
      <c r="C50" s="96"/>
      <c r="D50" s="96"/>
      <c r="E50" s="96"/>
      <c r="F50" s="96"/>
      <c r="G50" s="96"/>
      <c r="H50" s="96"/>
      <c r="I50" s="96"/>
    </row>
    <row r="51" spans="1:9" x14ac:dyDescent="0.3">
      <c r="A51" s="52"/>
      <c r="B51" s="52"/>
      <c r="C51" s="52"/>
      <c r="D51" s="52"/>
      <c r="E51" s="53"/>
      <c r="F51" s="52"/>
      <c r="G51" s="52"/>
      <c r="H51" s="52"/>
      <c r="I51" s="52"/>
    </row>
  </sheetData>
  <mergeCells count="9">
    <mergeCell ref="E40:H40"/>
    <mergeCell ref="E41:H41"/>
    <mergeCell ref="A48:I50"/>
    <mergeCell ref="G1:I1"/>
    <mergeCell ref="A2:I2"/>
    <mergeCell ref="E36:H36"/>
    <mergeCell ref="E37:H37"/>
    <mergeCell ref="E38:H38"/>
    <mergeCell ref="E39:H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I - Wg cen taryfowych</vt:lpstr>
      <vt:lpstr>Część II Wg cen konkurencyjnych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2022-03-25T14:05:34Z</dcterms:modified>
</cp:coreProperties>
</file>