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2\GAZ\Miasto Koło\Dokumentacja\Nowa dokumentacja\"/>
    </mc:Choice>
  </mc:AlternateContent>
  <xr:revisionPtr revIDLastSave="0" documentId="13_ncr:1_{80DA7A25-E947-4336-9BCA-363FFFB6E1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Arkusz1!$A$3:$BB$9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6" i="1" l="1"/>
  <c r="H16" i="1"/>
  <c r="E15" i="1" l="1"/>
  <c r="K13" i="1"/>
  <c r="L13" i="1" s="1"/>
  <c r="BB8" i="1" l="1"/>
  <c r="BA8" i="1"/>
  <c r="BB7" i="1"/>
  <c r="BA7" i="1"/>
  <c r="BB6" i="1"/>
  <c r="BA6" i="1"/>
  <c r="BB5" i="1"/>
  <c r="BA5" i="1"/>
  <c r="BB4" i="1"/>
  <c r="BA4" i="1"/>
  <c r="BB9" i="1" l="1"/>
  <c r="Y4" i="1"/>
  <c r="X4" i="1"/>
  <c r="Y6" i="1"/>
  <c r="X6" i="1"/>
  <c r="K14" i="1"/>
  <c r="L14" i="1" s="1"/>
  <c r="K15" i="1"/>
  <c r="L15" i="1" s="1"/>
  <c r="L16" i="1" l="1"/>
  <c r="K16" i="1"/>
  <c r="E16" i="1"/>
  <c r="C16" i="1"/>
  <c r="D16" i="1"/>
  <c r="G16" i="1"/>
  <c r="I16" i="1" l="1"/>
  <c r="R9" i="1"/>
</calcChain>
</file>

<file path=xl/sharedStrings.xml><?xml version="1.0" encoding="utf-8"?>
<sst xmlns="http://schemas.openxmlformats.org/spreadsheetml/2006/main" count="170" uniqueCount="96">
  <si>
    <t>LP</t>
  </si>
  <si>
    <t>Nazwa obiektu</t>
  </si>
  <si>
    <t>Adres Obiektu</t>
  </si>
  <si>
    <t>Dane OSD</t>
  </si>
  <si>
    <t>Nazwa Obecnego Sprzedawcy</t>
  </si>
  <si>
    <t>Zmiana Sprzedawcy</t>
  </si>
  <si>
    <t>Okres obowiązywania obecnej umowy sprzedażowej/okres wypowiedzenia</t>
  </si>
  <si>
    <t>Taryfa PSG</t>
  </si>
  <si>
    <t>Płatnik podatku akcyzowego</t>
  </si>
  <si>
    <t>Moc umowna</t>
  </si>
  <si>
    <t>Uwagi</t>
  </si>
  <si>
    <t>marzec</t>
  </si>
  <si>
    <t>kwiecień</t>
  </si>
  <si>
    <t>maj</t>
  </si>
  <si>
    <t>czerwiec</t>
  </si>
  <si>
    <t>lipiec</t>
  </si>
  <si>
    <t>sierpień</t>
  </si>
  <si>
    <t>Kod</t>
  </si>
  <si>
    <t>Miejscowość/Ulica/Nr</t>
  </si>
  <si>
    <t>Poczta</t>
  </si>
  <si>
    <t>Nazwa</t>
  </si>
  <si>
    <t>Oddział</t>
  </si>
  <si>
    <t>ilość miesięcy</t>
  </si>
  <si>
    <t>paliwo gazowe (kWh)</t>
  </si>
  <si>
    <t>62-600</t>
  </si>
  <si>
    <t>Koło</t>
  </si>
  <si>
    <t>PSG Sp. z .o.</t>
  </si>
  <si>
    <t>Poznań</t>
  </si>
  <si>
    <t>kolejna</t>
  </si>
  <si>
    <t>W - 5.1</t>
  </si>
  <si>
    <t>ZW</t>
  </si>
  <si>
    <t>W - 4</t>
  </si>
  <si>
    <t>Koło, ul. Stary Rynek 15</t>
  </si>
  <si>
    <t>Muzeum</t>
  </si>
  <si>
    <t>Koło, ul. Kajki 44</t>
  </si>
  <si>
    <t>W - 3.6</t>
  </si>
  <si>
    <t>Budynek administracyjny</t>
  </si>
  <si>
    <t>Koło, ul. Dąbska 40</t>
  </si>
  <si>
    <t>Koło, ul. Adama Mickiewicza 12</t>
  </si>
  <si>
    <t>Koło, ul. Stary Rynek 1</t>
  </si>
  <si>
    <t>Dane Odbiorcy (adres, adres korespondencyjny)</t>
  </si>
  <si>
    <t>Dane Nabywcy (adres)</t>
  </si>
  <si>
    <t>Nip Nabywcy</t>
  </si>
  <si>
    <t>Gmina Miejska Koło, ul. Stary Rynek 1, 62-600 Koło</t>
  </si>
  <si>
    <t xml:space="preserve">Gmina Miejska Koło, ul. Stary Rynek 1, 62-600 Koło </t>
  </si>
  <si>
    <t xml:space="preserve"> Gmina Miejska Koło, ul. Stary Rynek 1, 62-600 Koło </t>
  </si>
  <si>
    <t>Czas trwania zamówienia</t>
  </si>
  <si>
    <t>Załącznik nr 1 - opis przedmiotu zamówienia</t>
  </si>
  <si>
    <t>Muzeum Technik Ceramicznych, ul. Kajki 44, 62-600 Koło</t>
  </si>
  <si>
    <t>od</t>
  </si>
  <si>
    <t>do</t>
  </si>
  <si>
    <t>8018590365500051420968</t>
  </si>
  <si>
    <t>XM1701509502</t>
  </si>
  <si>
    <t>XM1801680471</t>
  </si>
  <si>
    <t>8018590365500051317756</t>
  </si>
  <si>
    <t>8018590365500019123443</t>
  </si>
  <si>
    <t>8018590365500019123320</t>
  </si>
  <si>
    <t>XM1300274580</t>
  </si>
  <si>
    <t>8018590365500050403405</t>
  </si>
  <si>
    <t>poprzednim odbiorcą był Miejski Ośrodek Pomocy Społecznej, obecnie na fakturach jest Gmina</t>
  </si>
  <si>
    <t>Nowy nr gazomierza</t>
  </si>
  <si>
    <t>Nowy nr PPG</t>
  </si>
  <si>
    <t>Grupa taryfowa</t>
  </si>
  <si>
    <t>Ilość ppe</t>
  </si>
  <si>
    <t>Ilość godz. X moc umowna</t>
  </si>
  <si>
    <t>Podatek akcyzowy</t>
  </si>
  <si>
    <t>W-3.6</t>
  </si>
  <si>
    <t>W-4</t>
  </si>
  <si>
    <t>W-5.1</t>
  </si>
  <si>
    <t>Suma</t>
  </si>
  <si>
    <t>Udział procentowy zużycia paliwa gazowego (do dwóch miejsc po przecinku)</t>
  </si>
  <si>
    <t>Odbiorca należy do podmiotów  uprawnionych do skorzystania z cen taryfowych na podstawie art. 62b ustawy z dnia 10 kwietnia 1997 r. - Prawo energetyczne (tak lub nie)</t>
  </si>
  <si>
    <t>NIE</t>
  </si>
  <si>
    <t>TAK - częściowo</t>
  </si>
  <si>
    <t>65,64 (część powierzchni budynku zajmuje Środowiskowy  Dom Samopomocy)</t>
  </si>
  <si>
    <t>styczeń</t>
  </si>
  <si>
    <t>luty</t>
  </si>
  <si>
    <t>wrzesień</t>
  </si>
  <si>
    <t>październik</t>
  </si>
  <si>
    <t>listopad</t>
  </si>
  <si>
    <t>grudzień</t>
  </si>
  <si>
    <t>suma</t>
  </si>
  <si>
    <t>Zużycie dla punktów bez zastosowania taryfy</t>
  </si>
  <si>
    <t xml:space="preserve">Ilość kWh na 12 miesięcy - zamówienie planowane  </t>
  </si>
  <si>
    <t>Zwiększenie/zmniejszenie ilości paliwa gazowego w trakcie trwania zamówienia +/- 20% od wartości zamówienia planowanego (kWh)</t>
  </si>
  <si>
    <t>suma (szacunkowe zapotrzebowanie na paliwo gazowe) dla zamówienia planowanego</t>
  </si>
  <si>
    <t>PGNiG Obrót Detaliczny sp. z o.o.</t>
  </si>
  <si>
    <t>bezterminowa/sprzedaż rezerwowa</t>
  </si>
  <si>
    <t>bez zastosowania taryfy (ceny konkurencyjne)</t>
  </si>
  <si>
    <t>79,56 łączenie (W budynku administracyjny wyjnajmuje II pietro Miejski Ośrodkek Profilaktyki i Pomocy Rodzinie - 27,37% zużycia Stowarzyszenie Spawni inaczej I pietro , 28,75% i Miejski Ośrodkek Pomocy Społecznej- 23,44% zużycia gazu.)</t>
  </si>
  <si>
    <t>Ilość kWh na 12 miesięcy - bez zastosowania taryfy (ceny konkurencyjne)</t>
  </si>
  <si>
    <t>z zastosowaniem taryfy zatwierdzonej przez Prezesa URE</t>
  </si>
  <si>
    <t>Zużycie dla punktów  z zastosowaniem taryfy  zatwierdzonej przez Prezesa URE</t>
  </si>
  <si>
    <t>Ilość kWh na 12 miesięcy - z zastosowaniem taryfy  zatwierdzonej przez Prezesa URE</t>
  </si>
  <si>
    <t>Opłata abonamentowa - z zastosowaniem taryfy  zatwierdzonej przez Prezesa URE</t>
  </si>
  <si>
    <t>Opłata abonamentowa - bez zastosowania taryfy (ceny konkurencyjne)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</si>
</sst>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Times New Roman"/>
      <family val="1"/>
      <charset val="238"/>
    </font>
    <font>
      <sz val="8"/>
      <color theme="1"/>
      <name val="Calibri Light"/>
      <family val="2"/>
      <charset val="238"/>
      <scheme val="major"/>
    </font>
    <font>
      <sz val="8"/>
      <name val="Calibri Light"/>
      <family val="2"/>
      <charset val="238"/>
      <scheme val="major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name val="Calibri Light"/>
      <family val="2"/>
      <charset val="238"/>
      <scheme val="major"/>
    </font>
    <font>
      <b/>
      <sz val="8"/>
      <color theme="1"/>
      <name val="Calibri Light"/>
      <family val="2"/>
      <charset val="238"/>
      <scheme val="major"/>
    </font>
    <font>
      <sz val="8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Fill="1"/>
    <xf numFmtId="0" fontId="4" fillId="0" borderId="2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vertical="center"/>
      <protection locked="0"/>
    </xf>
    <xf numFmtId="0" fontId="6" fillId="0" borderId="0" xfId="0" applyFont="1"/>
    <xf numFmtId="0" fontId="4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3" fontId="4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 applyProtection="1">
      <alignment horizontal="right" vertical="center"/>
      <protection locked="0"/>
    </xf>
    <xf numFmtId="3" fontId="8" fillId="0" borderId="2" xfId="0" applyNumberFormat="1" applyFont="1" applyBorder="1" applyAlignment="1" applyProtection="1">
      <alignment horizontal="right" vertical="center"/>
      <protection locked="0"/>
    </xf>
    <xf numFmtId="3" fontId="3" fillId="0" borderId="2" xfId="0" applyNumberFormat="1" applyFont="1" applyFill="1" applyBorder="1" applyAlignment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 applyProtection="1">
      <alignment horizontal="right" vertical="center"/>
      <protection locked="0"/>
    </xf>
    <xf numFmtId="3" fontId="5" fillId="0" borderId="2" xfId="0" applyNumberFormat="1" applyFont="1" applyBorder="1" applyAlignment="1" applyProtection="1">
      <alignment horizontal="right" vertical="center"/>
      <protection hidden="1"/>
    </xf>
    <xf numFmtId="0" fontId="6" fillId="0" borderId="0" xfId="0" applyFont="1" applyAlignment="1">
      <alignment horizontal="right"/>
    </xf>
    <xf numFmtId="3" fontId="7" fillId="0" borderId="2" xfId="0" applyNumberFormat="1" applyFont="1" applyBorder="1" applyAlignment="1">
      <alignment horizontal="right" vertical="center"/>
    </xf>
    <xf numFmtId="2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4" fillId="0" borderId="2" xfId="0" quotePrefix="1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right" vertical="center"/>
      <protection locked="0"/>
    </xf>
    <xf numFmtId="0" fontId="8" fillId="0" borderId="2" xfId="0" applyFont="1" applyBorder="1" applyAlignment="1" applyProtection="1">
      <alignment horizontal="right" vertical="center"/>
      <protection locked="0"/>
    </xf>
    <xf numFmtId="3" fontId="9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 applyProtection="1">
      <alignment horizontal="right" vertical="center"/>
      <protection hidden="1"/>
    </xf>
    <xf numFmtId="3" fontId="8" fillId="2" borderId="2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4" fontId="4" fillId="0" borderId="2" xfId="0" applyNumberFormat="1" applyFont="1" applyBorder="1" applyAlignment="1" applyProtection="1">
      <alignment horizontal="right" vertical="center"/>
      <protection locked="0"/>
    </xf>
    <xf numFmtId="3" fontId="8" fillId="0" borderId="2" xfId="0" applyNumberFormat="1" applyFont="1" applyBorder="1" applyAlignment="1" applyProtection="1">
      <alignment horizontal="right" vertical="center"/>
      <protection hidden="1"/>
    </xf>
    <xf numFmtId="0" fontId="4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3" fontId="3" fillId="0" borderId="0" xfId="0" applyNumberFormat="1" applyFont="1"/>
    <xf numFmtId="0" fontId="4" fillId="0" borderId="2" xfId="0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 applyProtection="1">
      <alignment horizontal="right" vertical="center"/>
      <protection locked="0"/>
    </xf>
    <xf numFmtId="3" fontId="5" fillId="0" borderId="2" xfId="0" applyNumberFormat="1" applyFont="1" applyFill="1" applyBorder="1" applyAlignment="1" applyProtection="1">
      <alignment horizontal="right" vertical="center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locked="0"/>
    </xf>
    <xf numFmtId="3" fontId="8" fillId="0" borderId="2" xfId="0" applyNumberFormat="1" applyFont="1" applyFill="1" applyBorder="1" applyAlignment="1" applyProtection="1">
      <alignment horizontal="right" vertical="center"/>
      <protection hidden="1"/>
    </xf>
    <xf numFmtId="0" fontId="10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 applyProtection="1">
      <alignment horizontal="right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ksandra\Documents\ENMEDIA\KLIENCI\KO&#321;O%20MIASTO\ZAM&#211;WIENIE%20GAZ%202017\Kopia%20Miejska%20Ko&#322;o%20Ga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obliczenia"/>
      <sheetName val="Analiza"/>
      <sheetName val="Podsumowanie"/>
      <sheetName val="Załącznik"/>
      <sheetName val="Podział na taryfy"/>
      <sheetName val="Arkusz robocz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6"/>
  <sheetViews>
    <sheetView tabSelected="1" topLeftCell="U1" zoomScale="110" zoomScaleNormal="110" workbookViewId="0">
      <selection activeCell="AA4" sqref="AA4:AB8"/>
    </sheetView>
  </sheetViews>
  <sheetFormatPr defaultColWidth="9.109375" defaultRowHeight="10.199999999999999" x14ac:dyDescent="0.2"/>
  <cols>
    <col min="1" max="1" width="3.88671875" style="1" customWidth="1"/>
    <col min="2" max="2" width="37.44140625" style="1" customWidth="1"/>
    <col min="3" max="3" width="11.5546875" style="1" customWidth="1"/>
    <col min="4" max="4" width="29" style="1" customWidth="1"/>
    <col min="5" max="5" width="19.109375" style="1" customWidth="1"/>
    <col min="6" max="6" width="10.6640625" style="1" customWidth="1"/>
    <col min="7" max="7" width="10.109375" style="1" customWidth="1"/>
    <col min="8" max="8" width="9.21875" style="1" customWidth="1"/>
    <col min="9" max="9" width="10.5546875" style="1" customWidth="1"/>
    <col min="10" max="10" width="9.109375" style="1" customWidth="1"/>
    <col min="11" max="11" width="11.88671875" style="1" customWidth="1"/>
    <col min="12" max="12" width="9.109375" style="1" customWidth="1"/>
    <col min="13" max="13" width="12.6640625" style="1" customWidth="1"/>
    <col min="14" max="14" width="11.6640625" style="1" customWidth="1"/>
    <col min="15" max="15" width="26.77734375" style="1" customWidth="1"/>
    <col min="16" max="16" width="9.109375" style="1"/>
    <col min="17" max="17" width="11.6640625" style="1" customWidth="1"/>
    <col min="18" max="18" width="9.33203125" style="1" bestFit="1" customWidth="1"/>
    <col min="19" max="19" width="15.109375" style="1" hidden="1" customWidth="1"/>
    <col min="20" max="20" width="24.33203125" style="1" hidden="1" customWidth="1"/>
    <col min="21" max="21" width="17.21875" style="1" customWidth="1"/>
    <col min="22" max="22" width="53.77734375" style="1" customWidth="1"/>
    <col min="23" max="24" width="15.44140625" style="1" customWidth="1"/>
    <col min="25" max="25" width="18.6640625" style="1" customWidth="1"/>
    <col min="26" max="26" width="19.77734375" style="1" customWidth="1"/>
    <col min="27" max="28" width="7.77734375" style="37" customWidth="1"/>
    <col min="29" max="44" width="6.88671875" style="37" customWidth="1"/>
    <col min="45" max="54" width="7.109375" style="37" customWidth="1"/>
    <col min="55" max="16384" width="9.109375" style="1"/>
  </cols>
  <sheetData>
    <row r="1" spans="1:56" x14ac:dyDescent="0.2">
      <c r="A1" s="65" t="s">
        <v>47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6" s="30" customFormat="1" ht="30" customHeight="1" x14ac:dyDescent="0.2">
      <c r="A2" s="61" t="s">
        <v>0</v>
      </c>
      <c r="B2" s="59" t="s">
        <v>41</v>
      </c>
      <c r="C2" s="59" t="s">
        <v>42</v>
      </c>
      <c r="D2" s="59" t="s">
        <v>40</v>
      </c>
      <c r="E2" s="61" t="s">
        <v>1</v>
      </c>
      <c r="F2" s="66" t="s">
        <v>2</v>
      </c>
      <c r="G2" s="67"/>
      <c r="H2" s="67"/>
      <c r="I2" s="67"/>
      <c r="J2" s="68"/>
      <c r="K2" s="66" t="s">
        <v>3</v>
      </c>
      <c r="L2" s="68"/>
      <c r="M2" s="59" t="s">
        <v>4</v>
      </c>
      <c r="N2" s="59" t="s">
        <v>5</v>
      </c>
      <c r="O2" s="59" t="s">
        <v>6</v>
      </c>
      <c r="P2" s="59" t="s">
        <v>7</v>
      </c>
      <c r="Q2" s="59" t="s">
        <v>8</v>
      </c>
      <c r="R2" s="59" t="s">
        <v>9</v>
      </c>
      <c r="S2" s="59" t="s">
        <v>60</v>
      </c>
      <c r="T2" s="61" t="s">
        <v>61</v>
      </c>
      <c r="U2" s="50" t="s">
        <v>71</v>
      </c>
      <c r="V2" s="63" t="s">
        <v>70</v>
      </c>
      <c r="W2" s="64"/>
      <c r="X2" s="50" t="s">
        <v>92</v>
      </c>
      <c r="Y2" s="50" t="s">
        <v>82</v>
      </c>
      <c r="Z2" s="61" t="s">
        <v>10</v>
      </c>
      <c r="AA2" s="55" t="s">
        <v>46</v>
      </c>
      <c r="AB2" s="55"/>
      <c r="AC2" s="54" t="s">
        <v>75</v>
      </c>
      <c r="AD2" s="55"/>
      <c r="AE2" s="52" t="s">
        <v>76</v>
      </c>
      <c r="AF2" s="53"/>
      <c r="AG2" s="52" t="s">
        <v>11</v>
      </c>
      <c r="AH2" s="53"/>
      <c r="AI2" s="52" t="s">
        <v>12</v>
      </c>
      <c r="AJ2" s="53"/>
      <c r="AK2" s="52" t="s">
        <v>13</v>
      </c>
      <c r="AL2" s="53"/>
      <c r="AM2" s="52" t="s">
        <v>14</v>
      </c>
      <c r="AN2" s="53"/>
      <c r="AO2" s="52" t="s">
        <v>15</v>
      </c>
      <c r="AP2" s="53"/>
      <c r="AQ2" s="52" t="s">
        <v>16</v>
      </c>
      <c r="AR2" s="53"/>
      <c r="AS2" s="52" t="s">
        <v>77</v>
      </c>
      <c r="AT2" s="53"/>
      <c r="AU2" s="52" t="s">
        <v>78</v>
      </c>
      <c r="AV2" s="53"/>
      <c r="AW2" s="52" t="s">
        <v>79</v>
      </c>
      <c r="AX2" s="53"/>
      <c r="AY2" s="52" t="s">
        <v>80</v>
      </c>
      <c r="AZ2" s="53"/>
      <c r="BA2" s="47" t="s">
        <v>85</v>
      </c>
      <c r="BB2" s="47"/>
    </row>
    <row r="3" spans="1:56" s="30" customFormat="1" ht="30" customHeight="1" x14ac:dyDescent="0.2">
      <c r="A3" s="62"/>
      <c r="B3" s="60"/>
      <c r="C3" s="60"/>
      <c r="D3" s="60"/>
      <c r="E3" s="62"/>
      <c r="F3" s="66" t="s">
        <v>18</v>
      </c>
      <c r="G3" s="67"/>
      <c r="H3" s="68"/>
      <c r="I3" s="31" t="s">
        <v>17</v>
      </c>
      <c r="J3" s="31" t="s">
        <v>19</v>
      </c>
      <c r="K3" s="31" t="s">
        <v>20</v>
      </c>
      <c r="L3" s="31" t="s">
        <v>21</v>
      </c>
      <c r="M3" s="60"/>
      <c r="N3" s="60"/>
      <c r="O3" s="60"/>
      <c r="P3" s="60"/>
      <c r="Q3" s="60"/>
      <c r="R3" s="60"/>
      <c r="S3" s="60"/>
      <c r="T3" s="62"/>
      <c r="U3" s="51"/>
      <c r="V3" s="45" t="s">
        <v>91</v>
      </c>
      <c r="W3" s="45" t="s">
        <v>88</v>
      </c>
      <c r="X3" s="51"/>
      <c r="Y3" s="51"/>
      <c r="Z3" s="62"/>
      <c r="AA3" s="32" t="s">
        <v>49</v>
      </c>
      <c r="AB3" s="32" t="s">
        <v>50</v>
      </c>
      <c r="AC3" s="12" t="s">
        <v>22</v>
      </c>
      <c r="AD3" s="12" t="s">
        <v>23</v>
      </c>
      <c r="AE3" s="12" t="s">
        <v>22</v>
      </c>
      <c r="AF3" s="12" t="s">
        <v>23</v>
      </c>
      <c r="AG3" s="12" t="s">
        <v>22</v>
      </c>
      <c r="AH3" s="12" t="s">
        <v>23</v>
      </c>
      <c r="AI3" s="12" t="s">
        <v>22</v>
      </c>
      <c r="AJ3" s="12" t="s">
        <v>23</v>
      </c>
      <c r="AK3" s="12" t="s">
        <v>22</v>
      </c>
      <c r="AL3" s="12" t="s">
        <v>23</v>
      </c>
      <c r="AM3" s="12" t="s">
        <v>22</v>
      </c>
      <c r="AN3" s="12" t="s">
        <v>23</v>
      </c>
      <c r="AO3" s="12" t="s">
        <v>22</v>
      </c>
      <c r="AP3" s="12" t="s">
        <v>23</v>
      </c>
      <c r="AQ3" s="12" t="s">
        <v>22</v>
      </c>
      <c r="AR3" s="12" t="s">
        <v>23</v>
      </c>
      <c r="AS3" s="12" t="s">
        <v>22</v>
      </c>
      <c r="AT3" s="12" t="s">
        <v>23</v>
      </c>
      <c r="AU3" s="12" t="s">
        <v>22</v>
      </c>
      <c r="AV3" s="12" t="s">
        <v>23</v>
      </c>
      <c r="AW3" s="12" t="s">
        <v>22</v>
      </c>
      <c r="AX3" s="12" t="s">
        <v>23</v>
      </c>
      <c r="AY3" s="12" t="s">
        <v>22</v>
      </c>
      <c r="AZ3" s="12" t="s">
        <v>23</v>
      </c>
      <c r="BA3" s="12" t="s">
        <v>22</v>
      </c>
      <c r="BB3" s="12" t="s">
        <v>23</v>
      </c>
    </row>
    <row r="4" spans="1:56" ht="49.05" customHeight="1" x14ac:dyDescent="0.2">
      <c r="A4" s="40">
        <v>1</v>
      </c>
      <c r="B4" s="19" t="s">
        <v>43</v>
      </c>
      <c r="C4" s="19">
        <v>6662046949</v>
      </c>
      <c r="D4" s="19" t="s">
        <v>43</v>
      </c>
      <c r="E4" s="19" t="s">
        <v>36</v>
      </c>
      <c r="F4" s="56" t="s">
        <v>32</v>
      </c>
      <c r="G4" s="57"/>
      <c r="H4" s="58"/>
      <c r="I4" s="19" t="s">
        <v>24</v>
      </c>
      <c r="J4" s="19" t="s">
        <v>25</v>
      </c>
      <c r="K4" s="20" t="s">
        <v>26</v>
      </c>
      <c r="L4" s="20" t="s">
        <v>27</v>
      </c>
      <c r="M4" s="19" t="s">
        <v>86</v>
      </c>
      <c r="N4" s="19" t="s">
        <v>28</v>
      </c>
      <c r="O4" s="19" t="s">
        <v>87</v>
      </c>
      <c r="P4" s="19" t="s">
        <v>31</v>
      </c>
      <c r="Q4" s="19" t="s">
        <v>30</v>
      </c>
      <c r="R4" s="19"/>
      <c r="S4" s="21" t="s">
        <v>52</v>
      </c>
      <c r="T4" s="21" t="s">
        <v>51</v>
      </c>
      <c r="U4" s="22" t="s">
        <v>73</v>
      </c>
      <c r="V4" s="46" t="s">
        <v>74</v>
      </c>
      <c r="W4" s="46">
        <v>34.36</v>
      </c>
      <c r="X4" s="18">
        <f>ROUND(BB4*0.6564,2)</f>
        <v>80804.81</v>
      </c>
      <c r="Y4" s="18">
        <f>ROUND(BB4*W4%,2)</f>
        <v>42298.19</v>
      </c>
      <c r="Z4" s="2" t="s">
        <v>59</v>
      </c>
      <c r="AA4" s="33">
        <v>44713</v>
      </c>
      <c r="AB4" s="33">
        <v>45077</v>
      </c>
      <c r="AC4" s="41">
        <v>1</v>
      </c>
      <c r="AD4" s="41">
        <v>18575</v>
      </c>
      <c r="AE4" s="41">
        <v>1</v>
      </c>
      <c r="AF4" s="41">
        <v>16057</v>
      </c>
      <c r="AG4" s="41">
        <v>1</v>
      </c>
      <c r="AH4" s="41">
        <v>16483</v>
      </c>
      <c r="AI4" s="41">
        <v>1</v>
      </c>
      <c r="AJ4" s="41">
        <v>13889</v>
      </c>
      <c r="AK4" s="41">
        <v>1</v>
      </c>
      <c r="AL4" s="41">
        <v>11643</v>
      </c>
      <c r="AM4" s="41">
        <v>1</v>
      </c>
      <c r="AN4" s="41">
        <v>1946</v>
      </c>
      <c r="AO4" s="41">
        <v>1</v>
      </c>
      <c r="AP4" s="41">
        <v>1296</v>
      </c>
      <c r="AQ4" s="41">
        <v>1</v>
      </c>
      <c r="AR4" s="41">
        <v>3062</v>
      </c>
      <c r="AS4" s="41">
        <v>1</v>
      </c>
      <c r="AT4" s="41">
        <v>4724</v>
      </c>
      <c r="AU4" s="41">
        <v>1</v>
      </c>
      <c r="AV4" s="41">
        <v>10518</v>
      </c>
      <c r="AW4" s="41">
        <v>1</v>
      </c>
      <c r="AX4" s="41">
        <v>13765</v>
      </c>
      <c r="AY4" s="41">
        <v>1</v>
      </c>
      <c r="AZ4" s="41">
        <v>11145</v>
      </c>
      <c r="BA4" s="42">
        <f t="shared" ref="BA4:BB8" si="0">AC4+AE4+AG4+AI4+AK4+AM4+AO4+AQ4+AS4+AU4+AW4+AY4</f>
        <v>12</v>
      </c>
      <c r="BB4" s="42">
        <f t="shared" si="0"/>
        <v>123103</v>
      </c>
    </row>
    <row r="5" spans="1:56" ht="25.05" customHeight="1" x14ac:dyDescent="0.2">
      <c r="A5" s="40">
        <v>2</v>
      </c>
      <c r="B5" s="19" t="s">
        <v>43</v>
      </c>
      <c r="C5" s="19">
        <v>6662046949</v>
      </c>
      <c r="D5" s="19" t="s">
        <v>48</v>
      </c>
      <c r="E5" s="19" t="s">
        <v>33</v>
      </c>
      <c r="F5" s="56" t="s">
        <v>34</v>
      </c>
      <c r="G5" s="57"/>
      <c r="H5" s="58"/>
      <c r="I5" s="19" t="s">
        <v>24</v>
      </c>
      <c r="J5" s="19" t="s">
        <v>25</v>
      </c>
      <c r="K5" s="20" t="s">
        <v>26</v>
      </c>
      <c r="L5" s="20" t="s">
        <v>27</v>
      </c>
      <c r="M5" s="19" t="s">
        <v>86</v>
      </c>
      <c r="N5" s="19" t="s">
        <v>28</v>
      </c>
      <c r="O5" s="19" t="s">
        <v>87</v>
      </c>
      <c r="P5" s="19" t="s">
        <v>35</v>
      </c>
      <c r="Q5" s="19" t="s">
        <v>30</v>
      </c>
      <c r="R5" s="19"/>
      <c r="S5" s="21" t="s">
        <v>57</v>
      </c>
      <c r="T5" s="21" t="s">
        <v>58</v>
      </c>
      <c r="U5" s="22" t="s">
        <v>72</v>
      </c>
      <c r="V5" s="17">
        <v>0</v>
      </c>
      <c r="W5" s="17">
        <v>100</v>
      </c>
      <c r="X5" s="18"/>
      <c r="Y5" s="18"/>
      <c r="Z5" s="2"/>
      <c r="AA5" s="33">
        <v>44713</v>
      </c>
      <c r="AB5" s="33">
        <v>45077</v>
      </c>
      <c r="AC5" s="13">
        <v>1</v>
      </c>
      <c r="AD5" s="13">
        <v>1425</v>
      </c>
      <c r="AE5" s="13">
        <v>1</v>
      </c>
      <c r="AF5" s="13">
        <v>2381</v>
      </c>
      <c r="AG5" s="13">
        <v>0</v>
      </c>
      <c r="AH5" s="13">
        <v>0</v>
      </c>
      <c r="AI5" s="13">
        <v>2</v>
      </c>
      <c r="AJ5" s="13">
        <v>17025</v>
      </c>
      <c r="AK5" s="13">
        <v>0</v>
      </c>
      <c r="AL5" s="13">
        <v>0</v>
      </c>
      <c r="AM5" s="13">
        <v>2</v>
      </c>
      <c r="AN5" s="13">
        <v>5012</v>
      </c>
      <c r="AO5" s="13"/>
      <c r="AP5" s="13"/>
      <c r="AQ5" s="13">
        <v>2</v>
      </c>
      <c r="AR5" s="13">
        <v>2349</v>
      </c>
      <c r="AS5" s="13">
        <v>0</v>
      </c>
      <c r="AT5" s="13">
        <v>0</v>
      </c>
      <c r="AU5" s="13">
        <v>2</v>
      </c>
      <c r="AV5" s="13">
        <v>0</v>
      </c>
      <c r="AW5" s="13">
        <v>0</v>
      </c>
      <c r="AX5" s="13">
        <v>0</v>
      </c>
      <c r="AY5" s="13">
        <v>2</v>
      </c>
      <c r="AZ5" s="13">
        <v>2850</v>
      </c>
      <c r="BA5" s="14">
        <f t="shared" si="0"/>
        <v>12</v>
      </c>
      <c r="BB5" s="14">
        <f t="shared" si="0"/>
        <v>31042</v>
      </c>
    </row>
    <row r="6" spans="1:56" ht="34.200000000000003" customHeight="1" x14ac:dyDescent="0.2">
      <c r="A6" s="40">
        <v>3</v>
      </c>
      <c r="B6" s="19" t="s">
        <v>43</v>
      </c>
      <c r="C6" s="19">
        <v>6662046949</v>
      </c>
      <c r="D6" s="19" t="s">
        <v>43</v>
      </c>
      <c r="E6" s="19" t="s">
        <v>36</v>
      </c>
      <c r="F6" s="56" t="s">
        <v>37</v>
      </c>
      <c r="G6" s="57"/>
      <c r="H6" s="58"/>
      <c r="I6" s="19" t="s">
        <v>24</v>
      </c>
      <c r="J6" s="19" t="s">
        <v>25</v>
      </c>
      <c r="K6" s="20" t="s">
        <v>26</v>
      </c>
      <c r="L6" s="20" t="s">
        <v>27</v>
      </c>
      <c r="M6" s="19" t="s">
        <v>86</v>
      </c>
      <c r="N6" s="19" t="s">
        <v>28</v>
      </c>
      <c r="O6" s="19" t="s">
        <v>87</v>
      </c>
      <c r="P6" s="19" t="s">
        <v>29</v>
      </c>
      <c r="Q6" s="19" t="s">
        <v>30</v>
      </c>
      <c r="R6" s="19">
        <v>176</v>
      </c>
      <c r="S6" s="21">
        <v>2726436</v>
      </c>
      <c r="T6" s="21" t="s">
        <v>55</v>
      </c>
      <c r="U6" s="22" t="s">
        <v>73</v>
      </c>
      <c r="V6" s="46" t="s">
        <v>89</v>
      </c>
      <c r="W6" s="46">
        <v>20.440000000000001</v>
      </c>
      <c r="X6" s="18">
        <f>ROUND(BB6*0.7956,2)</f>
        <v>160774.04999999999</v>
      </c>
      <c r="Y6" s="18">
        <f>ROUND(BB6*W6%,2)</f>
        <v>41304.949999999997</v>
      </c>
      <c r="Z6" s="3"/>
      <c r="AA6" s="33">
        <v>44713</v>
      </c>
      <c r="AB6" s="33">
        <v>45077</v>
      </c>
      <c r="AC6" s="43">
        <v>1</v>
      </c>
      <c r="AD6" s="43">
        <v>28782</v>
      </c>
      <c r="AE6" s="43">
        <v>1</v>
      </c>
      <c r="AF6" s="43">
        <v>26743</v>
      </c>
      <c r="AG6" s="43">
        <v>1</v>
      </c>
      <c r="AH6" s="43">
        <v>27497</v>
      </c>
      <c r="AI6" s="43">
        <v>1</v>
      </c>
      <c r="AJ6" s="43">
        <v>23815</v>
      </c>
      <c r="AK6" s="43">
        <v>1</v>
      </c>
      <c r="AL6" s="43">
        <v>16963</v>
      </c>
      <c r="AM6" s="43">
        <v>1</v>
      </c>
      <c r="AN6" s="43">
        <v>817</v>
      </c>
      <c r="AO6" s="43">
        <v>1</v>
      </c>
      <c r="AP6" s="43">
        <v>847</v>
      </c>
      <c r="AQ6" s="43">
        <v>1</v>
      </c>
      <c r="AR6" s="43">
        <v>879</v>
      </c>
      <c r="AS6" s="43">
        <v>1</v>
      </c>
      <c r="AT6" s="43">
        <v>8804</v>
      </c>
      <c r="AU6" s="43">
        <v>1</v>
      </c>
      <c r="AV6" s="43">
        <v>18737</v>
      </c>
      <c r="AW6" s="43">
        <v>1</v>
      </c>
      <c r="AX6" s="43">
        <v>20242</v>
      </c>
      <c r="AY6" s="43">
        <v>1</v>
      </c>
      <c r="AZ6" s="43">
        <v>27953</v>
      </c>
      <c r="BA6" s="44">
        <f t="shared" si="0"/>
        <v>12</v>
      </c>
      <c r="BB6" s="44">
        <f t="shared" si="0"/>
        <v>202079</v>
      </c>
    </row>
    <row r="7" spans="1:56" ht="25.05" customHeight="1" x14ac:dyDescent="0.2">
      <c r="A7" s="40">
        <v>4</v>
      </c>
      <c r="B7" s="19" t="s">
        <v>44</v>
      </c>
      <c r="C7" s="19">
        <v>6662046949</v>
      </c>
      <c r="D7" s="19" t="s">
        <v>44</v>
      </c>
      <c r="E7" s="19" t="s">
        <v>36</v>
      </c>
      <c r="F7" s="56" t="s">
        <v>38</v>
      </c>
      <c r="G7" s="57"/>
      <c r="H7" s="58"/>
      <c r="I7" s="19" t="s">
        <v>24</v>
      </c>
      <c r="J7" s="19" t="s">
        <v>25</v>
      </c>
      <c r="K7" s="20" t="s">
        <v>26</v>
      </c>
      <c r="L7" s="20" t="s">
        <v>27</v>
      </c>
      <c r="M7" s="19" t="s">
        <v>86</v>
      </c>
      <c r="N7" s="19" t="s">
        <v>28</v>
      </c>
      <c r="O7" s="19" t="s">
        <v>87</v>
      </c>
      <c r="P7" s="19" t="s">
        <v>29</v>
      </c>
      <c r="Q7" s="19" t="s">
        <v>30</v>
      </c>
      <c r="R7" s="19">
        <v>165</v>
      </c>
      <c r="S7" s="21">
        <v>2726435</v>
      </c>
      <c r="T7" s="21" t="s">
        <v>56</v>
      </c>
      <c r="U7" s="22" t="s">
        <v>72</v>
      </c>
      <c r="V7" s="17">
        <v>0</v>
      </c>
      <c r="W7" s="17">
        <v>100</v>
      </c>
      <c r="X7" s="17"/>
      <c r="Y7" s="17"/>
      <c r="Z7" s="3"/>
      <c r="AA7" s="33">
        <v>44713</v>
      </c>
      <c r="AB7" s="33">
        <v>45077</v>
      </c>
      <c r="AC7" s="8">
        <v>1</v>
      </c>
      <c r="AD7" s="8">
        <v>29776</v>
      </c>
      <c r="AE7" s="8">
        <v>1</v>
      </c>
      <c r="AF7" s="8">
        <v>26732</v>
      </c>
      <c r="AG7" s="8">
        <v>1</v>
      </c>
      <c r="AH7" s="8">
        <v>22613</v>
      </c>
      <c r="AI7" s="8">
        <v>1</v>
      </c>
      <c r="AJ7" s="8">
        <v>16096</v>
      </c>
      <c r="AK7" s="8">
        <v>1</v>
      </c>
      <c r="AL7" s="8">
        <v>8912</v>
      </c>
      <c r="AM7" s="8">
        <v>1</v>
      </c>
      <c r="AN7" s="8">
        <v>1895</v>
      </c>
      <c r="AO7" s="8">
        <v>1</v>
      </c>
      <c r="AP7" s="8">
        <v>1249</v>
      </c>
      <c r="AQ7" s="8">
        <v>1</v>
      </c>
      <c r="AR7" s="8">
        <v>1486</v>
      </c>
      <c r="AS7" s="8">
        <v>1</v>
      </c>
      <c r="AT7" s="8">
        <v>4761</v>
      </c>
      <c r="AU7" s="8">
        <v>1</v>
      </c>
      <c r="AV7" s="8">
        <v>12940</v>
      </c>
      <c r="AW7" s="8">
        <v>1</v>
      </c>
      <c r="AX7" s="8">
        <v>19568</v>
      </c>
      <c r="AY7" s="8">
        <v>1</v>
      </c>
      <c r="AZ7" s="8">
        <v>26976</v>
      </c>
      <c r="BA7" s="34">
        <f t="shared" si="0"/>
        <v>12</v>
      </c>
      <c r="BB7" s="34">
        <f t="shared" si="0"/>
        <v>173004</v>
      </c>
    </row>
    <row r="8" spans="1:56" ht="25.05" customHeight="1" x14ac:dyDescent="0.2">
      <c r="A8" s="40">
        <v>5</v>
      </c>
      <c r="B8" s="19" t="s">
        <v>45</v>
      </c>
      <c r="C8" s="19">
        <v>6662046949</v>
      </c>
      <c r="D8" s="19" t="s">
        <v>45</v>
      </c>
      <c r="E8" s="19" t="s">
        <v>36</v>
      </c>
      <c r="F8" s="56" t="s">
        <v>39</v>
      </c>
      <c r="G8" s="57"/>
      <c r="H8" s="58"/>
      <c r="I8" s="19" t="s">
        <v>24</v>
      </c>
      <c r="J8" s="19" t="s">
        <v>25</v>
      </c>
      <c r="K8" s="20" t="s">
        <v>26</v>
      </c>
      <c r="L8" s="20" t="s">
        <v>27</v>
      </c>
      <c r="M8" s="19" t="s">
        <v>86</v>
      </c>
      <c r="N8" s="19" t="s">
        <v>28</v>
      </c>
      <c r="O8" s="19" t="s">
        <v>87</v>
      </c>
      <c r="P8" s="19" t="s">
        <v>31</v>
      </c>
      <c r="Q8" s="19" t="s">
        <v>30</v>
      </c>
      <c r="R8" s="19"/>
      <c r="S8" s="21" t="s">
        <v>53</v>
      </c>
      <c r="T8" s="21" t="s">
        <v>54</v>
      </c>
      <c r="U8" s="22" t="s">
        <v>72</v>
      </c>
      <c r="V8" s="17">
        <v>0</v>
      </c>
      <c r="W8" s="17">
        <v>100</v>
      </c>
      <c r="X8" s="17"/>
      <c r="Y8" s="17"/>
      <c r="Z8" s="3"/>
      <c r="AA8" s="33">
        <v>44713</v>
      </c>
      <c r="AB8" s="33">
        <v>45077</v>
      </c>
      <c r="AC8" s="13">
        <v>1</v>
      </c>
      <c r="AD8" s="13">
        <v>54532</v>
      </c>
      <c r="AE8" s="13">
        <v>1</v>
      </c>
      <c r="AF8" s="13">
        <v>31731</v>
      </c>
      <c r="AG8" s="13">
        <v>1</v>
      </c>
      <c r="AH8" s="13">
        <v>33630</v>
      </c>
      <c r="AI8" s="13">
        <v>1</v>
      </c>
      <c r="AJ8" s="13">
        <v>26986</v>
      </c>
      <c r="AK8" s="13">
        <v>1</v>
      </c>
      <c r="AL8" s="13">
        <v>23814</v>
      </c>
      <c r="AM8" s="13">
        <v>1</v>
      </c>
      <c r="AN8" s="13">
        <v>4115</v>
      </c>
      <c r="AO8" s="13">
        <v>1</v>
      </c>
      <c r="AP8" s="13">
        <v>2353</v>
      </c>
      <c r="AQ8" s="13">
        <v>1</v>
      </c>
      <c r="AR8" s="13">
        <v>2486</v>
      </c>
      <c r="AS8" s="13">
        <v>1</v>
      </c>
      <c r="AT8" s="13">
        <v>11166</v>
      </c>
      <c r="AU8" s="13">
        <v>1</v>
      </c>
      <c r="AV8" s="13">
        <v>21967</v>
      </c>
      <c r="AW8" s="13">
        <v>1</v>
      </c>
      <c r="AX8" s="13">
        <v>26517</v>
      </c>
      <c r="AY8" s="13">
        <v>1</v>
      </c>
      <c r="AZ8" s="13">
        <v>25413</v>
      </c>
      <c r="BA8" s="14">
        <f t="shared" si="0"/>
        <v>12</v>
      </c>
      <c r="BB8" s="14">
        <f>AD8+AF8+AH8+AJ8+AL8+AN8+AP8+AR8+AT8+AV8+AX8+AZ8</f>
        <v>264710</v>
      </c>
    </row>
    <row r="9" spans="1:56" ht="24.75" customHeight="1" x14ac:dyDescent="0.2">
      <c r="R9" s="1">
        <f>SUM(R4:R8)</f>
        <v>341</v>
      </c>
      <c r="AA9" s="4"/>
      <c r="AB9" s="4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48" t="s">
        <v>81</v>
      </c>
      <c r="BA9" s="49"/>
      <c r="BB9" s="16">
        <f>SUM(BB4:BB8)</f>
        <v>793938</v>
      </c>
    </row>
    <row r="10" spans="1:56" x14ac:dyDescent="0.2">
      <c r="BB10" s="38"/>
    </row>
    <row r="11" spans="1:56" x14ac:dyDescent="0.2">
      <c r="BB11" s="39"/>
    </row>
    <row r="12" spans="1:56" ht="122.4" x14ac:dyDescent="0.2">
      <c r="B12" s="11" t="s">
        <v>62</v>
      </c>
      <c r="C12" s="11" t="s">
        <v>63</v>
      </c>
      <c r="D12" s="11" t="s">
        <v>9</v>
      </c>
      <c r="E12" s="11" t="s">
        <v>64</v>
      </c>
      <c r="F12" s="11" t="s">
        <v>65</v>
      </c>
      <c r="G12" s="35" t="s">
        <v>93</v>
      </c>
      <c r="H12" s="35" t="s">
        <v>94</v>
      </c>
      <c r="I12" s="12" t="s">
        <v>90</v>
      </c>
      <c r="J12" s="12" t="s">
        <v>95</v>
      </c>
      <c r="K12" s="36" t="s">
        <v>83</v>
      </c>
      <c r="L12" s="12" t="s">
        <v>84</v>
      </c>
      <c r="M12" s="26"/>
      <c r="AA12" s="1"/>
      <c r="AB12" s="1"/>
      <c r="BC12" s="37"/>
      <c r="BD12" s="37"/>
    </row>
    <row r="13" spans="1:56" ht="20.100000000000001" customHeight="1" x14ac:dyDescent="0.2">
      <c r="B13" s="5" t="s">
        <v>66</v>
      </c>
      <c r="C13" s="23">
        <v>1</v>
      </c>
      <c r="D13" s="8"/>
      <c r="E13" s="8"/>
      <c r="F13" s="23" t="s">
        <v>30</v>
      </c>
      <c r="G13" s="27">
        <v>0</v>
      </c>
      <c r="H13" s="27">
        <v>0</v>
      </c>
      <c r="I13" s="7">
        <v>31042</v>
      </c>
      <c r="J13" s="7">
        <v>1</v>
      </c>
      <c r="K13" s="8">
        <f>G13+I13</f>
        <v>31042</v>
      </c>
      <c r="L13" s="10">
        <f>ROUND(K13*0.2,0)</f>
        <v>6208</v>
      </c>
      <c r="AA13" s="1"/>
      <c r="AB13" s="1"/>
      <c r="BC13" s="37"/>
      <c r="BD13" s="37"/>
    </row>
    <row r="14" spans="1:56" ht="20.100000000000001" customHeight="1" x14ac:dyDescent="0.2">
      <c r="B14" s="5" t="s">
        <v>67</v>
      </c>
      <c r="C14" s="23">
        <v>2</v>
      </c>
      <c r="D14" s="8"/>
      <c r="E14" s="8"/>
      <c r="F14" s="23" t="s">
        <v>30</v>
      </c>
      <c r="G14" s="27">
        <v>80805</v>
      </c>
      <c r="H14" s="27">
        <v>1</v>
      </c>
      <c r="I14" s="7">
        <v>307008</v>
      </c>
      <c r="J14" s="7">
        <v>1</v>
      </c>
      <c r="K14" s="8">
        <f>G14+I14</f>
        <v>387813</v>
      </c>
      <c r="L14" s="10">
        <f t="shared" ref="L14:L15" si="1">ROUND(K14*0.2,0)</f>
        <v>77563</v>
      </c>
      <c r="AA14" s="1"/>
      <c r="AB14" s="1"/>
      <c r="BC14" s="37"/>
      <c r="BD14" s="37"/>
    </row>
    <row r="15" spans="1:56" ht="20.100000000000001" customHeight="1" x14ac:dyDescent="0.2">
      <c r="B15" s="5" t="s">
        <v>68</v>
      </c>
      <c r="C15" s="23">
        <v>2</v>
      </c>
      <c r="D15" s="8">
        <v>341</v>
      </c>
      <c r="E15" s="8">
        <f>ROUND(D15*24*365,0)</f>
        <v>2987160</v>
      </c>
      <c r="F15" s="23" t="s">
        <v>30</v>
      </c>
      <c r="G15" s="28">
        <v>160774</v>
      </c>
      <c r="H15" s="28">
        <v>1</v>
      </c>
      <c r="I15" s="7">
        <v>214309</v>
      </c>
      <c r="J15" s="7">
        <v>1</v>
      </c>
      <c r="K15" s="8">
        <f>G15+I15</f>
        <v>375083</v>
      </c>
      <c r="L15" s="10">
        <f t="shared" si="1"/>
        <v>75017</v>
      </c>
      <c r="AA15" s="1"/>
      <c r="AB15" s="1"/>
      <c r="BC15" s="37"/>
      <c r="BD15" s="37"/>
    </row>
    <row r="16" spans="1:56" ht="20.100000000000001" customHeight="1" x14ac:dyDescent="0.2">
      <c r="B16" s="6" t="s">
        <v>69</v>
      </c>
      <c r="C16" s="24">
        <f>SUM(C13:C15)</f>
        <v>5</v>
      </c>
      <c r="D16" s="9">
        <f>SUM(D15)</f>
        <v>341</v>
      </c>
      <c r="E16" s="9">
        <f>SUM(E15)</f>
        <v>2987160</v>
      </c>
      <c r="F16" s="9"/>
      <c r="G16" s="29">
        <f>SUM(G13:G15)</f>
        <v>241579</v>
      </c>
      <c r="H16" s="29">
        <f>SUBTOTAL(9,H13:H15)</f>
        <v>2</v>
      </c>
      <c r="I16" s="9">
        <f>SUM(I13:I15)</f>
        <v>552359</v>
      </c>
      <c r="J16" s="9">
        <f>SUBTOTAL(9,J13:J15)</f>
        <v>3</v>
      </c>
      <c r="K16" s="9">
        <f>SUM(K13:K15)</f>
        <v>793938</v>
      </c>
      <c r="L16" s="25">
        <f>SUM(L13:L15)</f>
        <v>158788</v>
      </c>
      <c r="AA16" s="1"/>
      <c r="AB16" s="1"/>
      <c r="BC16" s="37"/>
      <c r="BD16" s="37"/>
    </row>
  </sheetData>
  <autoFilter ref="A3:BB9" xr:uid="{00000000-0001-0000-0000-000000000000}">
    <filterColumn colId="5" showButton="0"/>
    <filterColumn colId="6" showButton="0"/>
  </autoFilter>
  <mergeCells count="42">
    <mergeCell ref="A1:AP1"/>
    <mergeCell ref="AO2:AP2"/>
    <mergeCell ref="AI2:AJ2"/>
    <mergeCell ref="T2:T3"/>
    <mergeCell ref="F3:H3"/>
    <mergeCell ref="A2:A3"/>
    <mergeCell ref="B2:B3"/>
    <mergeCell ref="E2:E3"/>
    <mergeCell ref="F2:J2"/>
    <mergeCell ref="N2:N3"/>
    <mergeCell ref="O2:O3"/>
    <mergeCell ref="P2:P3"/>
    <mergeCell ref="S2:S3"/>
    <mergeCell ref="K2:L2"/>
    <mergeCell ref="M2:M3"/>
    <mergeCell ref="Q2:Q3"/>
    <mergeCell ref="F8:H8"/>
    <mergeCell ref="C2:C3"/>
    <mergeCell ref="D2:D3"/>
    <mergeCell ref="AA2:AB2"/>
    <mergeCell ref="F4:H4"/>
    <mergeCell ref="F5:H5"/>
    <mergeCell ref="F6:H6"/>
    <mergeCell ref="F7:H7"/>
    <mergeCell ref="Z2:Z3"/>
    <mergeCell ref="X2:X3"/>
    <mergeCell ref="U2:U3"/>
    <mergeCell ref="V2:W2"/>
    <mergeCell ref="R2:R3"/>
    <mergeCell ref="BA2:BB2"/>
    <mergeCell ref="AZ9:BA9"/>
    <mergeCell ref="Y2:Y3"/>
    <mergeCell ref="AQ2:AR2"/>
    <mergeCell ref="AS2:AT2"/>
    <mergeCell ref="AU2:AV2"/>
    <mergeCell ref="AW2:AX2"/>
    <mergeCell ref="AY2:AZ2"/>
    <mergeCell ref="AC2:AD2"/>
    <mergeCell ref="AE2:AF2"/>
    <mergeCell ref="AG2:AH2"/>
    <mergeCell ref="AM2:AN2"/>
    <mergeCell ref="AK2:AL2"/>
  </mergeCells>
  <phoneticPr fontId="1" type="noConversion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'C:\Users\Aleksandra\Documents\ENMEDIA\KLIENCI\KOŁO MIASTO\ZAMÓWIENIE GAZ 2017\[Kopia Miejska Koło Gaz.xlsx]obliczenia'!#REF!</xm:f>
          </x14:formula1>
          <xm:sqref>P4:P8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Aleksandra Alex</cp:lastModifiedBy>
  <dcterms:created xsi:type="dcterms:W3CDTF">2017-07-28T06:57:06Z</dcterms:created>
  <dcterms:modified xsi:type="dcterms:W3CDTF">2022-03-25T13:56:54Z</dcterms:modified>
</cp:coreProperties>
</file>