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filterPrivacy="1"/>
  <xr:revisionPtr revIDLastSave="0" documentId="13_ncr:1_{3C7A2B5F-DC9C-4FE7-AED9-3AF481F377D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38" i="1" l="1"/>
  <c r="L33" i="1"/>
  <c r="L32" i="1"/>
  <c r="N26" i="1"/>
  <c r="M26" i="1"/>
  <c r="N25" i="1"/>
  <c r="P25" i="1" s="1"/>
  <c r="R25" i="1" s="1"/>
  <c r="P24" i="1"/>
  <c r="P23" i="1"/>
  <c r="R23" i="1" s="1"/>
  <c r="N18" i="1"/>
  <c r="M18" i="1"/>
  <c r="N17" i="1"/>
  <c r="P17" i="1" s="1"/>
  <c r="R17" i="1" s="1"/>
  <c r="P16" i="1"/>
  <c r="R16" i="1" s="1"/>
  <c r="P15" i="1"/>
  <c r="R15" i="1" s="1"/>
  <c r="P10" i="1"/>
  <c r="R10" i="1" s="1"/>
  <c r="N9" i="1"/>
  <c r="P9" i="1" s="1"/>
  <c r="R9" i="1" s="1"/>
  <c r="P8" i="1"/>
  <c r="R8" i="1" s="1"/>
  <c r="P7" i="1"/>
  <c r="R7" i="1" s="1"/>
  <c r="P26" i="1" l="1"/>
  <c r="R26" i="1" s="1"/>
  <c r="R24" i="1"/>
  <c r="P18" i="1"/>
  <c r="R18" i="1" s="1"/>
  <c r="S8" i="1"/>
  <c r="S15" i="1"/>
  <c r="S26" i="1"/>
  <c r="S9" i="1"/>
  <c r="R11" i="1"/>
  <c r="S7" i="1"/>
  <c r="S10" i="1"/>
  <c r="S16" i="1"/>
  <c r="S17" i="1"/>
  <c r="S23" i="1"/>
  <c r="R27" i="1" l="1"/>
  <c r="S24" i="1"/>
  <c r="S18" i="1"/>
  <c r="S19" i="1" s="1"/>
  <c r="R19" i="1"/>
  <c r="S11" i="1"/>
  <c r="S25" i="1"/>
  <c r="S27" i="1" l="1"/>
  <c r="S31" i="1"/>
  <c r="S32" i="1" s="1"/>
  <c r="B32" i="1"/>
  <c r="B33" i="1"/>
  <c r="S33" i="1" l="1"/>
  <c r="S34" i="1" s="1"/>
  <c r="S35" i="1" s="1"/>
  <c r="F24" i="1"/>
  <c r="H24" i="1" s="1"/>
  <c r="F16" i="1"/>
  <c r="H16" i="1" s="1"/>
  <c r="F23" i="1"/>
  <c r="H23" i="1" s="1"/>
  <c r="F15" i="1"/>
  <c r="H15" i="1" s="1"/>
  <c r="I23" i="1" l="1"/>
  <c r="I24" i="1"/>
  <c r="I16" i="1"/>
  <c r="I15" i="1" l="1"/>
  <c r="D18" i="1"/>
  <c r="F10" i="1" l="1"/>
  <c r="H10" i="1" s="1"/>
  <c r="F8" i="1"/>
  <c r="H8" i="1" s="1"/>
  <c r="D26" i="1" l="1"/>
  <c r="C26" i="1"/>
  <c r="D25" i="1"/>
  <c r="F25" i="1" s="1"/>
  <c r="H25" i="1" s="1"/>
  <c r="C18" i="1"/>
  <c r="F18" i="1" s="1"/>
  <c r="D17" i="1"/>
  <c r="F17" i="1" s="1"/>
  <c r="H17" i="1" s="1"/>
  <c r="D9" i="1"/>
  <c r="F9" i="1" s="1"/>
  <c r="H9" i="1" s="1"/>
  <c r="I8" i="1"/>
  <c r="H18" i="1" l="1"/>
  <c r="I18" i="1" s="1"/>
  <c r="F26" i="1"/>
  <c r="H26" i="1" s="1"/>
  <c r="I9" i="1"/>
  <c r="I10" i="1"/>
  <c r="H19" i="1" l="1"/>
  <c r="I17" i="1"/>
  <c r="I19" i="1" s="1"/>
  <c r="I26" i="1"/>
  <c r="I25" i="1"/>
  <c r="F7" i="1"/>
  <c r="H7" i="1" s="1"/>
  <c r="H27" i="1" l="1"/>
  <c r="I27" i="1"/>
  <c r="H11" i="1"/>
  <c r="I7" i="1" l="1"/>
  <c r="I11" i="1" s="1"/>
  <c r="I31" i="1" s="1"/>
  <c r="I32" i="1" s="1"/>
  <c r="I33" i="1" l="1"/>
  <c r="I34" i="1" l="1"/>
  <c r="I35" i="1" s="1"/>
</calcChain>
</file>

<file path=xl/sharedStrings.xml><?xml version="1.0" encoding="utf-8"?>
<sst xmlns="http://schemas.openxmlformats.org/spreadsheetml/2006/main" count="142" uniqueCount="41">
  <si>
    <t>jednostki miary</t>
  </si>
  <si>
    <t>Paliwo gazowe</t>
  </si>
  <si>
    <t>kWh</t>
  </si>
  <si>
    <t>Opłata - abonament za sprzedaż paliwa gazowego</t>
  </si>
  <si>
    <t>Opłata sieciowa zmienna</t>
  </si>
  <si>
    <t>kWh/h</t>
  </si>
  <si>
    <t>suma</t>
  </si>
  <si>
    <t xml:space="preserve">Opłata sieciowa stała </t>
  </si>
  <si>
    <t xml:space="preserve">Opłata - abonament za sprzedaż paliwa gazowego </t>
  </si>
  <si>
    <t>licznik x m-c</t>
  </si>
  <si>
    <t>Kwota podatku Vat w zł</t>
  </si>
  <si>
    <t>Wartość brutto (kol. 6 + kol. 8)</t>
  </si>
  <si>
    <t>wartość netto (kol 3 x kol. 4 x kol. 5)</t>
  </si>
  <si>
    <t>Nazwa opłaty</t>
  </si>
  <si>
    <t>cena jednostkowa</t>
  </si>
  <si>
    <t>Stawka podatku Vat</t>
  </si>
  <si>
    <t xml:space="preserve">Opłata sieciowa stała (ilość jednostek = ilość godzin w trakcie trwania umowy x moc umowna) </t>
  </si>
  <si>
    <t>W-5.1 ZW Z PODATKU AKCYZOWEGO</t>
  </si>
  <si>
    <t>W-4 ZW Z PODATKU AKCYZOWEGO</t>
  </si>
  <si>
    <t>W-3.6 ZW Z PODATKU AKCYZOWEGO</t>
  </si>
  <si>
    <t>Suma brutto</t>
  </si>
  <si>
    <t>Suma gazu (kWh)</t>
  </si>
  <si>
    <t>Moc zamówiona</t>
  </si>
  <si>
    <t>ilość j.m. Zamówienie planowane wg faktur</t>
  </si>
  <si>
    <t>PSG O/Poznań</t>
  </si>
  <si>
    <t>x</t>
  </si>
  <si>
    <t xml:space="preserve">licznik x m-c </t>
  </si>
  <si>
    <t>Zamówienie planowane wraz ze zwiększeniem netto (wartośc netto + wartość zwiększenia netto):</t>
  </si>
  <si>
    <t>Załącznik nr 3A do SWZ - kalkulator</t>
  </si>
  <si>
    <r>
      <t>Wykonawca</t>
    </r>
    <r>
      <rPr>
        <sz val="10"/>
        <color rgb="FF000000"/>
        <rFont val="Times New Roman"/>
        <family val="1"/>
        <charset val="238"/>
      </rPr>
      <t xml:space="preserve"> może skorzystać z przygotowanego przez Pełnomocnika </t>
    </r>
    <r>
      <rPr>
        <b/>
        <sz val="10"/>
        <color rgb="FF000000"/>
        <rFont val="Times New Roman"/>
        <family val="1"/>
        <charset val="238"/>
      </rPr>
      <t>Zamawiającego</t>
    </r>
    <r>
      <rPr>
        <sz val="10"/>
        <color rgb="FF000000"/>
        <rFont val="Times New Roman"/>
        <family val="1"/>
        <charset val="238"/>
      </rPr>
      <t xml:space="preserve"> kalkulatora stanowiącego </t>
    </r>
    <r>
      <rPr>
        <b/>
        <sz val="10"/>
        <color rgb="FF000000"/>
        <rFont val="Times New Roman"/>
        <family val="1"/>
        <charset val="238"/>
      </rPr>
      <t>Załącznik nr 3A do SWZ</t>
    </r>
    <r>
      <rPr>
        <sz val="10"/>
        <color rgb="FF000000"/>
        <rFont val="Times New Roman"/>
        <family val="1"/>
        <charset val="238"/>
      </rPr>
      <t>, przy czym  wyliczenia z kalkulatora nie  stanowią podstawy do jakichkolwiek roszczeń Wykonawcy w stosunku do Zamawiającego i sam kalkulator nie stanowi załącznika do oferty.</t>
    </r>
  </si>
  <si>
    <t>,,Kompleksowa dostawa gazu ziemnego wysokometanowego (grupa E) dla Gminy Miejskiej Koło i jej jednostek organizacyjnych  na okres od 01.03.2022 do 31.08.2022"</t>
  </si>
  <si>
    <t>Zwiększenie zamówienia netto o 10% (wartość netto x 0,10)</t>
  </si>
  <si>
    <r>
      <t>Suma netto (wartość brutto/</t>
    </r>
    <r>
      <rPr>
        <b/>
        <sz val="9"/>
        <color rgb="FFFF0000"/>
        <rFont val="Times New Roman"/>
        <family val="1"/>
        <charset val="238"/>
      </rPr>
      <t>1,08</t>
    </r>
    <r>
      <rPr>
        <b/>
        <sz val="9"/>
        <rFont val="Times New Roman"/>
        <family val="1"/>
        <charset val="238"/>
      </rPr>
      <t>)</t>
    </r>
  </si>
  <si>
    <r>
      <t xml:space="preserve">Zamówienie planowane wraz ze zwiększeniem brutto (zamówienie planowane  wraz ze zwiększeniem netto x </t>
    </r>
    <r>
      <rPr>
        <b/>
        <sz val="9"/>
        <color rgb="FFFF0000"/>
        <rFont val="Times New Roman"/>
        <family val="1"/>
        <charset val="238"/>
      </rPr>
      <t>1,08</t>
    </r>
    <r>
      <rPr>
        <b/>
        <sz val="9"/>
        <rFont val="Times New Roman"/>
        <family val="1"/>
        <charset val="238"/>
      </rPr>
      <t>):</t>
    </r>
  </si>
  <si>
    <r>
      <t>Suma netto (wartość brutto/</t>
    </r>
    <r>
      <rPr>
        <b/>
        <sz val="9"/>
        <color rgb="FFFF0000"/>
        <rFont val="Times New Roman"/>
        <family val="1"/>
        <charset val="238"/>
      </rPr>
      <t>1,23</t>
    </r>
    <r>
      <rPr>
        <b/>
        <sz val="9"/>
        <rFont val="Times New Roman"/>
        <family val="1"/>
        <charset val="238"/>
      </rPr>
      <t>)</t>
    </r>
  </si>
  <si>
    <r>
      <t xml:space="preserve">Zamówienie planowane wraz ze zwiększeniem brutto (zamówienie planowane  wraz ze zwiększeniem netto x </t>
    </r>
    <r>
      <rPr>
        <b/>
        <sz val="9"/>
        <color rgb="FFFF0000"/>
        <rFont val="Times New Roman"/>
        <family val="1"/>
        <charset val="238"/>
      </rPr>
      <t>1,23</t>
    </r>
    <r>
      <rPr>
        <b/>
        <sz val="9"/>
        <rFont val="Times New Roman"/>
        <family val="1"/>
        <charset val="238"/>
      </rPr>
      <t>):</t>
    </r>
  </si>
  <si>
    <t>Wartość oferty brutto: (stanowi sumę Zamówienia planowanego wraz ze zwiększeniem brutto (zamówienie planowane  wraz ze zwiększeniem netto x 1,08) i Zamówienia planowanego wraz ze zwiększeniem brutto (zamówienie planowane  wraz ze zwiększeniem netto x 1,23))</t>
  </si>
  <si>
    <t>Podsumowanie tabela nr 1:</t>
  </si>
  <si>
    <t xml:space="preserve">Tabela nr 1 - okres marzec </t>
  </si>
  <si>
    <t>Tabela nr 2 okres kwiecień - sierpień</t>
  </si>
  <si>
    <t>Podsumowanie tabela nr 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</si>
</sst>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#,##0.00000"/>
    <numFmt numFmtId="165" formatCode="0.00000"/>
    <numFmt numFmtId="166" formatCode="#,##0.00;[Red]#,##0.00"/>
    <numFmt numFmtId="167" formatCode="#,##0.00000;[Red]#,##0.0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b/>
      <sz val="9"/>
      <name val="Calibri Light"/>
      <family val="2"/>
      <charset val="238"/>
      <scheme val="maj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 applyFill="1" applyBorder="1" applyAlignment="1">
      <alignment horizontal="center" vertical="center"/>
    </xf>
    <xf numFmtId="3" fontId="3" fillId="0" borderId="0" xfId="0" applyNumberFormat="1" applyFont="1" applyFill="1" applyAlignment="1"/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44" fontId="4" fillId="0" borderId="0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0" fontId="3" fillId="0" borderId="0" xfId="0" quotePrefix="1" applyFont="1" applyFill="1" applyAlignment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/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/>
    <xf numFmtId="166" fontId="3" fillId="0" borderId="0" xfId="0" applyNumberFormat="1" applyFont="1" applyFill="1" applyBorder="1" applyAlignment="1">
      <alignment horizontal="right"/>
    </xf>
    <xf numFmtId="4" fontId="4" fillId="0" borderId="1" xfId="1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vertical="center"/>
    </xf>
    <xf numFmtId="166" fontId="3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/>
    </xf>
    <xf numFmtId="167" fontId="4" fillId="0" borderId="0" xfId="0" applyNumberFormat="1" applyFont="1" applyFill="1" applyBorder="1" applyAlignment="1"/>
    <xf numFmtId="4" fontId="8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4" fontId="3" fillId="0" borderId="9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4"/>
  <sheetViews>
    <sheetView tabSelected="1" topLeftCell="B16" zoomScaleNormal="100" workbookViewId="0">
      <selection activeCell="N34" sqref="N34"/>
    </sheetView>
  </sheetViews>
  <sheetFormatPr defaultColWidth="9.21875" defaultRowHeight="12" x14ac:dyDescent="0.25"/>
  <cols>
    <col min="1" max="1" width="39.5546875" style="25" customWidth="1"/>
    <col min="2" max="2" width="12.21875" style="25" customWidth="1"/>
    <col min="3" max="3" width="7.77734375" style="25" customWidth="1"/>
    <col min="4" max="4" width="9.77734375" style="25" customWidth="1"/>
    <col min="5" max="5" width="10.21875" style="26" customWidth="1"/>
    <col min="6" max="6" width="13.44140625" style="25" customWidth="1"/>
    <col min="7" max="7" width="12.33203125" style="25" customWidth="1"/>
    <col min="8" max="8" width="12.44140625" style="25" customWidth="1"/>
    <col min="9" max="9" width="13.77734375" style="25" customWidth="1"/>
    <col min="10" max="10" width="9.21875" style="25"/>
    <col min="11" max="11" width="34.33203125" style="25" customWidth="1"/>
    <col min="12" max="12" width="11.6640625" style="25" customWidth="1"/>
    <col min="13" max="15" width="9.21875" style="25"/>
    <col min="16" max="16" width="13.6640625" style="25" customWidth="1"/>
    <col min="17" max="17" width="10.5546875" style="25" customWidth="1"/>
    <col min="18" max="18" width="11.77734375" style="25" customWidth="1"/>
    <col min="19" max="19" width="11.21875" style="25" customWidth="1"/>
    <col min="20" max="16384" width="9.21875" style="25"/>
  </cols>
  <sheetData>
    <row r="1" spans="1:19" ht="20.25" customHeight="1" x14ac:dyDescent="0.25">
      <c r="G1" s="48" t="s">
        <v>28</v>
      </c>
      <c r="H1" s="48"/>
      <c r="I1" s="48"/>
    </row>
    <row r="2" spans="1:19" ht="43.5" customHeight="1" x14ac:dyDescent="0.25">
      <c r="A2" s="50" t="s">
        <v>30</v>
      </c>
      <c r="B2" s="50"/>
      <c r="C2" s="50"/>
      <c r="D2" s="50"/>
      <c r="E2" s="50"/>
      <c r="F2" s="50"/>
      <c r="G2" s="50"/>
      <c r="H2" s="50"/>
      <c r="I2" s="50"/>
    </row>
    <row r="3" spans="1:19" ht="19.95" customHeight="1" x14ac:dyDescent="0.25">
      <c r="A3" s="1" t="s">
        <v>38</v>
      </c>
      <c r="B3" s="2"/>
      <c r="C3" s="2"/>
      <c r="D3" s="3"/>
      <c r="E3" s="24"/>
      <c r="F3" s="35"/>
      <c r="G3" s="35"/>
      <c r="H3" s="35"/>
      <c r="I3" s="36"/>
      <c r="K3" s="38" t="s">
        <v>39</v>
      </c>
      <c r="L3" s="38"/>
    </row>
    <row r="4" spans="1:19" ht="16.05" customHeight="1" x14ac:dyDescent="0.25">
      <c r="A4" s="4">
        <v>1</v>
      </c>
      <c r="B4" s="4"/>
      <c r="C4" s="4"/>
      <c r="D4" s="4"/>
      <c r="E4" s="5"/>
      <c r="F4" s="6"/>
      <c r="G4" s="6" t="s">
        <v>17</v>
      </c>
      <c r="H4" s="6"/>
      <c r="I4" s="6" t="s">
        <v>24</v>
      </c>
      <c r="K4" s="4">
        <v>1</v>
      </c>
      <c r="L4" s="4"/>
      <c r="M4" s="4"/>
      <c r="N4" s="4"/>
      <c r="O4" s="5"/>
      <c r="P4" s="6"/>
      <c r="Q4" s="6" t="s">
        <v>17</v>
      </c>
      <c r="R4" s="6"/>
      <c r="S4" s="6" t="s">
        <v>24</v>
      </c>
    </row>
    <row r="5" spans="1:19" ht="48" x14ac:dyDescent="0.25">
      <c r="A5" s="7" t="s">
        <v>13</v>
      </c>
      <c r="B5" s="7" t="s">
        <v>0</v>
      </c>
      <c r="C5" s="8" t="s">
        <v>25</v>
      </c>
      <c r="D5" s="9" t="s">
        <v>23</v>
      </c>
      <c r="E5" s="10" t="s">
        <v>14</v>
      </c>
      <c r="F5" s="11" t="s">
        <v>12</v>
      </c>
      <c r="G5" s="11" t="s">
        <v>15</v>
      </c>
      <c r="H5" s="11" t="s">
        <v>10</v>
      </c>
      <c r="I5" s="11" t="s">
        <v>11</v>
      </c>
      <c r="K5" s="7" t="s">
        <v>13</v>
      </c>
      <c r="L5" s="7" t="s">
        <v>0</v>
      </c>
      <c r="M5" s="8" t="s">
        <v>25</v>
      </c>
      <c r="N5" s="9" t="s">
        <v>23</v>
      </c>
      <c r="O5" s="10" t="s">
        <v>14</v>
      </c>
      <c r="P5" s="11" t="s">
        <v>12</v>
      </c>
      <c r="Q5" s="11" t="s">
        <v>15</v>
      </c>
      <c r="R5" s="11" t="s">
        <v>10</v>
      </c>
      <c r="S5" s="11" t="s">
        <v>11</v>
      </c>
    </row>
    <row r="6" spans="1:19" x14ac:dyDescent="0.25">
      <c r="A6" s="7">
        <v>1</v>
      </c>
      <c r="B6" s="12">
        <v>2</v>
      </c>
      <c r="C6" s="13">
        <v>3</v>
      </c>
      <c r="D6" s="8">
        <v>4</v>
      </c>
      <c r="E6" s="10">
        <v>5</v>
      </c>
      <c r="F6" s="14">
        <v>6</v>
      </c>
      <c r="G6" s="14">
        <v>7</v>
      </c>
      <c r="H6" s="14">
        <v>8</v>
      </c>
      <c r="I6" s="14">
        <v>9</v>
      </c>
      <c r="K6" s="7">
        <v>1</v>
      </c>
      <c r="L6" s="12">
        <v>2</v>
      </c>
      <c r="M6" s="13">
        <v>3</v>
      </c>
      <c r="N6" s="8">
        <v>4</v>
      </c>
      <c r="O6" s="10">
        <v>5</v>
      </c>
      <c r="P6" s="14">
        <v>6</v>
      </c>
      <c r="Q6" s="14">
        <v>7</v>
      </c>
      <c r="R6" s="14">
        <v>8</v>
      </c>
      <c r="S6" s="14">
        <v>9</v>
      </c>
    </row>
    <row r="7" spans="1:19" x14ac:dyDescent="0.25">
      <c r="A7" s="7" t="s">
        <v>1</v>
      </c>
      <c r="B7" s="12" t="s">
        <v>2</v>
      </c>
      <c r="C7" s="12">
        <v>1</v>
      </c>
      <c r="D7" s="14">
        <v>121050</v>
      </c>
      <c r="E7" s="15"/>
      <c r="F7" s="16">
        <f>ROUND(C7*D7*E7,2)</f>
        <v>0</v>
      </c>
      <c r="G7" s="37">
        <v>8</v>
      </c>
      <c r="H7" s="16">
        <f>ROUND(F7*0.08,2)</f>
        <v>0</v>
      </c>
      <c r="I7" s="30">
        <f>F7+H7</f>
        <v>0</v>
      </c>
      <c r="K7" s="7" t="s">
        <v>1</v>
      </c>
      <c r="L7" s="12" t="s">
        <v>2</v>
      </c>
      <c r="M7" s="12">
        <v>1</v>
      </c>
      <c r="N7" s="14">
        <v>125694</v>
      </c>
      <c r="O7" s="15"/>
      <c r="P7" s="16">
        <f>ROUND(M7*N7*O7,2)</f>
        <v>0</v>
      </c>
      <c r="Q7" s="37">
        <v>23</v>
      </c>
      <c r="R7" s="16">
        <f>ROUND(P7*0.23,2)</f>
        <v>0</v>
      </c>
      <c r="S7" s="30">
        <f>P7+R7</f>
        <v>0</v>
      </c>
    </row>
    <row r="8" spans="1:19" x14ac:dyDescent="0.25">
      <c r="A8" s="7" t="s">
        <v>8</v>
      </c>
      <c r="B8" s="12" t="s">
        <v>26</v>
      </c>
      <c r="C8" s="12">
        <v>3</v>
      </c>
      <c r="D8" s="16">
        <v>1</v>
      </c>
      <c r="E8" s="17"/>
      <c r="F8" s="16">
        <f t="shared" ref="F8:F10" si="0">ROUND(C8*D8*E8,2)</f>
        <v>0</v>
      </c>
      <c r="G8" s="37">
        <v>8</v>
      </c>
      <c r="H8" s="16">
        <f t="shared" ref="H8:H10" si="1">ROUND(F8*0.08,2)</f>
        <v>0</v>
      </c>
      <c r="I8" s="30">
        <f>F8+H8</f>
        <v>0</v>
      </c>
      <c r="K8" s="7" t="s">
        <v>8</v>
      </c>
      <c r="L8" s="12" t="s">
        <v>26</v>
      </c>
      <c r="M8" s="12">
        <v>3</v>
      </c>
      <c r="N8" s="16">
        <v>5</v>
      </c>
      <c r="O8" s="17"/>
      <c r="P8" s="16">
        <f t="shared" ref="P8:P10" si="2">ROUND(M8*N8*O8,2)</f>
        <v>0</v>
      </c>
      <c r="Q8" s="37">
        <v>23</v>
      </c>
      <c r="R8" s="16">
        <f t="shared" ref="R8:R10" si="3">ROUND(P8*0.23,2)</f>
        <v>0</v>
      </c>
      <c r="S8" s="30">
        <f>P8+R8</f>
        <v>0</v>
      </c>
    </row>
    <row r="9" spans="1:19" x14ac:dyDescent="0.25">
      <c r="A9" s="7" t="s">
        <v>4</v>
      </c>
      <c r="B9" s="12" t="s">
        <v>2</v>
      </c>
      <c r="C9" s="12">
        <v>1</v>
      </c>
      <c r="D9" s="14">
        <f>D7</f>
        <v>121050</v>
      </c>
      <c r="E9" s="17">
        <v>1.985E-2</v>
      </c>
      <c r="F9" s="16">
        <f t="shared" si="0"/>
        <v>2402.84</v>
      </c>
      <c r="G9" s="37">
        <v>8</v>
      </c>
      <c r="H9" s="16">
        <f t="shared" si="1"/>
        <v>192.23</v>
      </c>
      <c r="I9" s="30">
        <f>F9+H9</f>
        <v>2595.0700000000002</v>
      </c>
      <c r="K9" s="7" t="s">
        <v>4</v>
      </c>
      <c r="L9" s="12" t="s">
        <v>2</v>
      </c>
      <c r="M9" s="12">
        <v>1</v>
      </c>
      <c r="N9" s="14">
        <f>N7</f>
        <v>125694</v>
      </c>
      <c r="O9" s="17">
        <v>1.985E-2</v>
      </c>
      <c r="P9" s="16">
        <f t="shared" si="2"/>
        <v>2495.0300000000002</v>
      </c>
      <c r="Q9" s="37">
        <v>23</v>
      </c>
      <c r="R9" s="16">
        <f t="shared" si="3"/>
        <v>573.86</v>
      </c>
      <c r="S9" s="30">
        <f>P9+R9</f>
        <v>3068.8900000000003</v>
      </c>
    </row>
    <row r="10" spans="1:19" ht="24" x14ac:dyDescent="0.25">
      <c r="A10" s="10" t="s">
        <v>16</v>
      </c>
      <c r="B10" s="12" t="s">
        <v>5</v>
      </c>
      <c r="C10" s="12">
        <v>1</v>
      </c>
      <c r="D10" s="14">
        <v>457560</v>
      </c>
      <c r="E10" s="17">
        <v>4.8500000000000001E-3</v>
      </c>
      <c r="F10" s="16">
        <f t="shared" si="0"/>
        <v>2219.17</v>
      </c>
      <c r="G10" s="37">
        <v>8</v>
      </c>
      <c r="H10" s="16">
        <f t="shared" si="1"/>
        <v>177.53</v>
      </c>
      <c r="I10" s="30">
        <f>F10+H10</f>
        <v>2396.7000000000003</v>
      </c>
      <c r="K10" s="10" t="s">
        <v>16</v>
      </c>
      <c r="L10" s="12" t="s">
        <v>5</v>
      </c>
      <c r="M10" s="12">
        <v>1</v>
      </c>
      <c r="N10" s="14">
        <v>2258280</v>
      </c>
      <c r="O10" s="17">
        <v>4.8500000000000001E-3</v>
      </c>
      <c r="P10" s="16">
        <f t="shared" si="2"/>
        <v>10952.66</v>
      </c>
      <c r="Q10" s="37">
        <v>23</v>
      </c>
      <c r="R10" s="16">
        <f t="shared" si="3"/>
        <v>2519.11</v>
      </c>
      <c r="S10" s="30">
        <f>P10+R10</f>
        <v>13471.77</v>
      </c>
    </row>
    <row r="11" spans="1:19" x14ac:dyDescent="0.25">
      <c r="A11" s="4"/>
      <c r="B11" s="4"/>
      <c r="C11" s="4"/>
      <c r="D11" s="4"/>
      <c r="E11" s="5"/>
      <c r="F11" s="6"/>
      <c r="G11" s="18" t="s">
        <v>6</v>
      </c>
      <c r="H11" s="18">
        <f>SUM(H7:H10)</f>
        <v>369.76</v>
      </c>
      <c r="I11" s="31">
        <f>SUM(I7:I10)</f>
        <v>4991.7700000000004</v>
      </c>
      <c r="K11" s="4"/>
      <c r="L11" s="4"/>
      <c r="M11" s="4"/>
      <c r="N11" s="4"/>
      <c r="O11" s="5"/>
      <c r="P11" s="6"/>
      <c r="Q11" s="18" t="s">
        <v>6</v>
      </c>
      <c r="R11" s="18">
        <f>SUM(R7:R10)</f>
        <v>3092.9700000000003</v>
      </c>
      <c r="S11" s="31">
        <f>SUM(S7:S10)</f>
        <v>16540.66</v>
      </c>
    </row>
    <row r="12" spans="1:19" x14ac:dyDescent="0.25">
      <c r="A12" s="27"/>
      <c r="B12" s="4"/>
      <c r="C12" s="4"/>
      <c r="D12" s="4"/>
      <c r="E12" s="5"/>
      <c r="F12" s="4"/>
      <c r="G12" s="19"/>
      <c r="H12" s="19"/>
      <c r="I12" s="20"/>
      <c r="K12" s="27"/>
      <c r="L12" s="4"/>
      <c r="M12" s="4"/>
      <c r="N12" s="4"/>
      <c r="O12" s="5"/>
      <c r="P12" s="4"/>
      <c r="Q12" s="19"/>
      <c r="R12" s="19"/>
      <c r="S12" s="20"/>
    </row>
    <row r="13" spans="1:19" x14ac:dyDescent="0.25">
      <c r="A13" s="4">
        <v>2</v>
      </c>
      <c r="B13" s="4"/>
      <c r="C13" s="4"/>
      <c r="D13" s="4"/>
      <c r="E13" s="5"/>
      <c r="F13" s="6"/>
      <c r="G13" s="6" t="s">
        <v>18</v>
      </c>
      <c r="H13" s="6"/>
      <c r="I13" s="6" t="s">
        <v>24</v>
      </c>
      <c r="K13" s="4">
        <v>2</v>
      </c>
      <c r="L13" s="4"/>
      <c r="M13" s="4"/>
      <c r="N13" s="4"/>
      <c r="O13" s="5"/>
      <c r="P13" s="6"/>
      <c r="Q13" s="6" t="s">
        <v>18</v>
      </c>
      <c r="R13" s="6"/>
      <c r="S13" s="6" t="s">
        <v>24</v>
      </c>
    </row>
    <row r="14" spans="1:19" ht="48" x14ac:dyDescent="0.25">
      <c r="A14" s="7" t="s">
        <v>13</v>
      </c>
      <c r="B14" s="7" t="s">
        <v>0</v>
      </c>
      <c r="C14" s="8" t="s">
        <v>25</v>
      </c>
      <c r="D14" s="9" t="s">
        <v>23</v>
      </c>
      <c r="E14" s="10" t="s">
        <v>14</v>
      </c>
      <c r="F14" s="11" t="s">
        <v>12</v>
      </c>
      <c r="G14" s="11" t="s">
        <v>15</v>
      </c>
      <c r="H14" s="11" t="s">
        <v>10</v>
      </c>
      <c r="I14" s="11" t="s">
        <v>11</v>
      </c>
      <c r="K14" s="7" t="s">
        <v>13</v>
      </c>
      <c r="L14" s="7" t="s">
        <v>0</v>
      </c>
      <c r="M14" s="8" t="s">
        <v>25</v>
      </c>
      <c r="N14" s="9" t="s">
        <v>23</v>
      </c>
      <c r="O14" s="10" t="s">
        <v>14</v>
      </c>
      <c r="P14" s="11" t="s">
        <v>12</v>
      </c>
      <c r="Q14" s="11" t="s">
        <v>15</v>
      </c>
      <c r="R14" s="11" t="s">
        <v>10</v>
      </c>
      <c r="S14" s="11" t="s">
        <v>11</v>
      </c>
    </row>
    <row r="15" spans="1:19" x14ac:dyDescent="0.25">
      <c r="A15" s="7" t="s">
        <v>1</v>
      </c>
      <c r="B15" s="12" t="s">
        <v>2</v>
      </c>
      <c r="C15" s="12">
        <v>1</v>
      </c>
      <c r="D15" s="14">
        <v>66411</v>
      </c>
      <c r="E15" s="15"/>
      <c r="F15" s="16">
        <f>ROUND(C15*D15*E15,2)</f>
        <v>0</v>
      </c>
      <c r="G15" s="37">
        <v>8</v>
      </c>
      <c r="H15" s="16">
        <f>ROUND(F15*0.08,2)</f>
        <v>0</v>
      </c>
      <c r="I15" s="30">
        <f>F15+H15</f>
        <v>0</v>
      </c>
      <c r="K15" s="7" t="s">
        <v>1</v>
      </c>
      <c r="L15" s="12" t="s">
        <v>2</v>
      </c>
      <c r="M15" s="12">
        <v>1</v>
      </c>
      <c r="N15" s="14">
        <v>110838</v>
      </c>
      <c r="O15" s="15"/>
      <c r="P15" s="16">
        <f>ROUND(M15*N15*O15,2)</f>
        <v>0</v>
      </c>
      <c r="Q15" s="37">
        <v>23</v>
      </c>
      <c r="R15" s="16">
        <f>ROUND(P15*0.23,2)</f>
        <v>0</v>
      </c>
      <c r="S15" s="30">
        <f>P15+R15</f>
        <v>0</v>
      </c>
    </row>
    <row r="16" spans="1:19" x14ac:dyDescent="0.25">
      <c r="A16" s="7" t="s">
        <v>3</v>
      </c>
      <c r="B16" s="12" t="s">
        <v>9</v>
      </c>
      <c r="C16" s="12">
        <v>3</v>
      </c>
      <c r="D16" s="16">
        <v>1</v>
      </c>
      <c r="E16" s="17"/>
      <c r="F16" s="16">
        <f t="shared" ref="F16:F18" si="4">ROUND(C16*D16*E16,2)</f>
        <v>0</v>
      </c>
      <c r="G16" s="37">
        <v>8</v>
      </c>
      <c r="H16" s="16">
        <f t="shared" ref="H16:H18" si="5">ROUND(F16*0.08,2)</f>
        <v>0</v>
      </c>
      <c r="I16" s="30">
        <f>F16+H16</f>
        <v>0</v>
      </c>
      <c r="K16" s="7" t="s">
        <v>3</v>
      </c>
      <c r="L16" s="12" t="s">
        <v>9</v>
      </c>
      <c r="M16" s="12">
        <v>3</v>
      </c>
      <c r="N16" s="16">
        <v>5</v>
      </c>
      <c r="O16" s="17"/>
      <c r="P16" s="16">
        <f t="shared" ref="P16:P18" si="6">ROUND(M16*N16*O16,2)</f>
        <v>0</v>
      </c>
      <c r="Q16" s="37">
        <v>23</v>
      </c>
      <c r="R16" s="16">
        <f t="shared" ref="R16:R18" si="7">ROUND(P16*0.23,2)</f>
        <v>0</v>
      </c>
      <c r="S16" s="30">
        <f>P16+R16</f>
        <v>0</v>
      </c>
    </row>
    <row r="17" spans="1:19" x14ac:dyDescent="0.25">
      <c r="A17" s="7" t="s">
        <v>4</v>
      </c>
      <c r="B17" s="12" t="s">
        <v>2</v>
      </c>
      <c r="C17" s="12">
        <v>1</v>
      </c>
      <c r="D17" s="14">
        <f>D15</f>
        <v>66411</v>
      </c>
      <c r="E17" s="17">
        <v>3.2660000000000002E-2</v>
      </c>
      <c r="F17" s="16">
        <f t="shared" si="4"/>
        <v>2168.98</v>
      </c>
      <c r="G17" s="37">
        <v>8</v>
      </c>
      <c r="H17" s="16">
        <f t="shared" si="5"/>
        <v>173.52</v>
      </c>
      <c r="I17" s="30">
        <f>F17+H17</f>
        <v>2342.5</v>
      </c>
      <c r="K17" s="7" t="s">
        <v>4</v>
      </c>
      <c r="L17" s="12" t="s">
        <v>2</v>
      </c>
      <c r="M17" s="12">
        <v>1</v>
      </c>
      <c r="N17" s="14">
        <f>N15</f>
        <v>110838</v>
      </c>
      <c r="O17" s="17">
        <v>3.2660000000000002E-2</v>
      </c>
      <c r="P17" s="16">
        <f t="shared" si="6"/>
        <v>3619.97</v>
      </c>
      <c r="Q17" s="37">
        <v>23</v>
      </c>
      <c r="R17" s="16">
        <f t="shared" si="7"/>
        <v>832.59</v>
      </c>
      <c r="S17" s="30">
        <f>P17+R17</f>
        <v>4452.5599999999995</v>
      </c>
    </row>
    <row r="18" spans="1:19" x14ac:dyDescent="0.25">
      <c r="A18" s="7" t="s">
        <v>7</v>
      </c>
      <c r="B18" s="12" t="s">
        <v>9</v>
      </c>
      <c r="C18" s="12">
        <f>C16</f>
        <v>3</v>
      </c>
      <c r="D18" s="16">
        <f>D16</f>
        <v>1</v>
      </c>
      <c r="E18" s="17">
        <v>169.93</v>
      </c>
      <c r="F18" s="16">
        <f t="shared" si="4"/>
        <v>509.79</v>
      </c>
      <c r="G18" s="37">
        <v>8</v>
      </c>
      <c r="H18" s="16">
        <f t="shared" si="5"/>
        <v>40.78</v>
      </c>
      <c r="I18" s="30">
        <f>F18+H18</f>
        <v>550.57000000000005</v>
      </c>
      <c r="K18" s="7" t="s">
        <v>7</v>
      </c>
      <c r="L18" s="12" t="s">
        <v>9</v>
      </c>
      <c r="M18" s="12">
        <f>M16</f>
        <v>3</v>
      </c>
      <c r="N18" s="16">
        <f>N16</f>
        <v>5</v>
      </c>
      <c r="O18" s="17">
        <v>169.93</v>
      </c>
      <c r="P18" s="16">
        <f t="shared" si="6"/>
        <v>2548.9499999999998</v>
      </c>
      <c r="Q18" s="37">
        <v>23</v>
      </c>
      <c r="R18" s="16">
        <f t="shared" si="7"/>
        <v>586.26</v>
      </c>
      <c r="S18" s="30">
        <f>P18+R18</f>
        <v>3135.21</v>
      </c>
    </row>
    <row r="19" spans="1:19" x14ac:dyDescent="0.25">
      <c r="A19" s="4"/>
      <c r="B19" s="4"/>
      <c r="C19" s="4"/>
      <c r="D19" s="4"/>
      <c r="E19" s="5"/>
      <c r="F19" s="6"/>
      <c r="G19" s="18" t="s">
        <v>6</v>
      </c>
      <c r="H19" s="18">
        <f>SUM(H15:H18)</f>
        <v>214.3</v>
      </c>
      <c r="I19" s="31">
        <f>SUM(I15:I18)</f>
        <v>2893.07</v>
      </c>
      <c r="K19" s="4"/>
      <c r="L19" s="4"/>
      <c r="M19" s="4"/>
      <c r="N19" s="4"/>
      <c r="O19" s="5"/>
      <c r="P19" s="6"/>
      <c r="Q19" s="18" t="s">
        <v>6</v>
      </c>
      <c r="R19" s="18">
        <f>SUM(R15:R18)</f>
        <v>1418.85</v>
      </c>
      <c r="S19" s="31">
        <f>SUM(S15:S18)</f>
        <v>7587.7699999999995</v>
      </c>
    </row>
    <row r="20" spans="1:19" x14ac:dyDescent="0.25">
      <c r="A20" s="4"/>
      <c r="B20" s="4"/>
      <c r="C20" s="4"/>
      <c r="D20" s="4"/>
      <c r="E20" s="5"/>
      <c r="F20" s="6"/>
      <c r="G20" s="21"/>
      <c r="H20" s="21"/>
      <c r="I20" s="21"/>
      <c r="K20" s="4"/>
      <c r="L20" s="4"/>
      <c r="M20" s="4"/>
      <c r="N20" s="4"/>
      <c r="O20" s="5"/>
      <c r="P20" s="6"/>
      <c r="Q20" s="21"/>
      <c r="R20" s="21"/>
      <c r="S20" s="21"/>
    </row>
    <row r="21" spans="1:19" x14ac:dyDescent="0.25">
      <c r="A21" s="4">
        <v>3</v>
      </c>
      <c r="B21" s="4"/>
      <c r="C21" s="4"/>
      <c r="D21" s="4"/>
      <c r="E21" s="5"/>
      <c r="F21" s="6"/>
      <c r="G21" s="6" t="s">
        <v>19</v>
      </c>
      <c r="H21" s="6"/>
      <c r="I21" s="6" t="s">
        <v>24</v>
      </c>
      <c r="K21" s="4">
        <v>3</v>
      </c>
      <c r="L21" s="4"/>
      <c r="M21" s="4"/>
      <c r="N21" s="4"/>
      <c r="O21" s="5"/>
      <c r="P21" s="6"/>
      <c r="Q21" s="6" t="s">
        <v>19</v>
      </c>
      <c r="R21" s="6"/>
      <c r="S21" s="6" t="s">
        <v>24</v>
      </c>
    </row>
    <row r="22" spans="1:19" ht="48" x14ac:dyDescent="0.25">
      <c r="A22" s="7" t="s">
        <v>13</v>
      </c>
      <c r="B22" s="7" t="s">
        <v>0</v>
      </c>
      <c r="C22" s="8" t="s">
        <v>25</v>
      </c>
      <c r="D22" s="9" t="s">
        <v>23</v>
      </c>
      <c r="E22" s="10" t="s">
        <v>14</v>
      </c>
      <c r="F22" s="11" t="s">
        <v>12</v>
      </c>
      <c r="G22" s="11" t="s">
        <v>15</v>
      </c>
      <c r="H22" s="11" t="s">
        <v>10</v>
      </c>
      <c r="I22" s="11" t="s">
        <v>11</v>
      </c>
      <c r="K22" s="7" t="s">
        <v>13</v>
      </c>
      <c r="L22" s="7" t="s">
        <v>0</v>
      </c>
      <c r="M22" s="8" t="s">
        <v>25</v>
      </c>
      <c r="N22" s="9" t="s">
        <v>23</v>
      </c>
      <c r="O22" s="10" t="s">
        <v>14</v>
      </c>
      <c r="P22" s="11" t="s">
        <v>12</v>
      </c>
      <c r="Q22" s="11" t="s">
        <v>15</v>
      </c>
      <c r="R22" s="11" t="s">
        <v>10</v>
      </c>
      <c r="S22" s="11" t="s">
        <v>11</v>
      </c>
    </row>
    <row r="23" spans="1:19" x14ac:dyDescent="0.25">
      <c r="A23" s="7" t="s">
        <v>1</v>
      </c>
      <c r="B23" s="12" t="s">
        <v>2</v>
      </c>
      <c r="C23" s="12">
        <v>1</v>
      </c>
      <c r="D23" s="14">
        <v>0</v>
      </c>
      <c r="E23" s="15"/>
      <c r="F23" s="16">
        <f>ROUND(C23*D23*E23,2)</f>
        <v>0</v>
      </c>
      <c r="G23" s="37">
        <v>8</v>
      </c>
      <c r="H23" s="16">
        <f>ROUND(F23*0.08,2)</f>
        <v>0</v>
      </c>
      <c r="I23" s="30">
        <f>F23+H23</f>
        <v>0</v>
      </c>
      <c r="K23" s="7" t="s">
        <v>1</v>
      </c>
      <c r="L23" s="12" t="s">
        <v>2</v>
      </c>
      <c r="M23" s="12">
        <v>1</v>
      </c>
      <c r="N23" s="14">
        <v>24386</v>
      </c>
      <c r="O23" s="15"/>
      <c r="P23" s="16">
        <f>ROUND(M23*N23*O23,2)</f>
        <v>0</v>
      </c>
      <c r="Q23" s="37">
        <v>23</v>
      </c>
      <c r="R23" s="16">
        <f>ROUND(P23*0.23,2)</f>
        <v>0</v>
      </c>
      <c r="S23" s="30">
        <f>P23+R23</f>
        <v>0</v>
      </c>
    </row>
    <row r="24" spans="1:19" x14ac:dyDescent="0.25">
      <c r="A24" s="7" t="s">
        <v>3</v>
      </c>
      <c r="B24" s="12" t="s">
        <v>9</v>
      </c>
      <c r="C24" s="12">
        <v>1</v>
      </c>
      <c r="D24" s="16">
        <v>1</v>
      </c>
      <c r="E24" s="17"/>
      <c r="F24" s="16">
        <f t="shared" ref="F24:F26" si="8">ROUND(C24*D24*E24,2)</f>
        <v>0</v>
      </c>
      <c r="G24" s="37">
        <v>8</v>
      </c>
      <c r="H24" s="16">
        <f t="shared" ref="H24:H26" si="9">ROUND(F24*0.08,2)</f>
        <v>0</v>
      </c>
      <c r="I24" s="30">
        <f>F24+H24</f>
        <v>0</v>
      </c>
      <c r="K24" s="7" t="s">
        <v>3</v>
      </c>
      <c r="L24" s="12" t="s">
        <v>9</v>
      </c>
      <c r="M24" s="12">
        <v>1</v>
      </c>
      <c r="N24" s="16">
        <v>5</v>
      </c>
      <c r="O24" s="17"/>
      <c r="P24" s="16">
        <f t="shared" ref="P24:P26" si="10">ROUND(M24*N24*O24,2)</f>
        <v>0</v>
      </c>
      <c r="Q24" s="37">
        <v>23</v>
      </c>
      <c r="R24" s="16">
        <f t="shared" ref="R24:R26" si="11">ROUND(P24*0.23,2)</f>
        <v>0</v>
      </c>
      <c r="S24" s="30">
        <f>P24+R24</f>
        <v>0</v>
      </c>
    </row>
    <row r="25" spans="1:19" x14ac:dyDescent="0.25">
      <c r="A25" s="7" t="s">
        <v>4</v>
      </c>
      <c r="B25" s="12" t="s">
        <v>2</v>
      </c>
      <c r="C25" s="12">
        <v>1</v>
      </c>
      <c r="D25" s="14">
        <f>D23</f>
        <v>0</v>
      </c>
      <c r="E25" s="17">
        <v>3.4189999999999998E-2</v>
      </c>
      <c r="F25" s="16">
        <f t="shared" si="8"/>
        <v>0</v>
      </c>
      <c r="G25" s="37">
        <v>8</v>
      </c>
      <c r="H25" s="16">
        <f t="shared" si="9"/>
        <v>0</v>
      </c>
      <c r="I25" s="30">
        <f>F25+H25</f>
        <v>0</v>
      </c>
      <c r="K25" s="7" t="s">
        <v>4</v>
      </c>
      <c r="L25" s="12" t="s">
        <v>2</v>
      </c>
      <c r="M25" s="12">
        <v>1</v>
      </c>
      <c r="N25" s="14">
        <f>N23</f>
        <v>24386</v>
      </c>
      <c r="O25" s="17">
        <v>3.4189999999999998E-2</v>
      </c>
      <c r="P25" s="16">
        <f t="shared" si="10"/>
        <v>833.76</v>
      </c>
      <c r="Q25" s="37">
        <v>23</v>
      </c>
      <c r="R25" s="16">
        <f t="shared" si="11"/>
        <v>191.76</v>
      </c>
      <c r="S25" s="30">
        <f>P25+R25</f>
        <v>1025.52</v>
      </c>
    </row>
    <row r="26" spans="1:19" x14ac:dyDescent="0.25">
      <c r="A26" s="7" t="s">
        <v>7</v>
      </c>
      <c r="B26" s="12" t="s">
        <v>9</v>
      </c>
      <c r="C26" s="12">
        <f>C24</f>
        <v>1</v>
      </c>
      <c r="D26" s="16">
        <f>D24</f>
        <v>1</v>
      </c>
      <c r="E26" s="17">
        <v>30.69</v>
      </c>
      <c r="F26" s="16">
        <f t="shared" si="8"/>
        <v>30.69</v>
      </c>
      <c r="G26" s="37">
        <v>8</v>
      </c>
      <c r="H26" s="16">
        <f t="shared" si="9"/>
        <v>2.46</v>
      </c>
      <c r="I26" s="30">
        <f>F26+H26</f>
        <v>33.15</v>
      </c>
      <c r="K26" s="7" t="s">
        <v>7</v>
      </c>
      <c r="L26" s="12" t="s">
        <v>9</v>
      </c>
      <c r="M26" s="12">
        <f>M24</f>
        <v>1</v>
      </c>
      <c r="N26" s="16">
        <f>N24</f>
        <v>5</v>
      </c>
      <c r="O26" s="17">
        <v>30.69</v>
      </c>
      <c r="P26" s="16">
        <f t="shared" si="10"/>
        <v>153.44999999999999</v>
      </c>
      <c r="Q26" s="37">
        <v>23</v>
      </c>
      <c r="R26" s="16">
        <f t="shared" si="11"/>
        <v>35.29</v>
      </c>
      <c r="S26" s="30">
        <f>P26+R26</f>
        <v>188.73999999999998</v>
      </c>
    </row>
    <row r="27" spans="1:19" x14ac:dyDescent="0.25">
      <c r="A27" s="4"/>
      <c r="B27" s="4"/>
      <c r="C27" s="4"/>
      <c r="D27" s="4"/>
      <c r="E27" s="5"/>
      <c r="F27" s="6"/>
      <c r="G27" s="18" t="s">
        <v>6</v>
      </c>
      <c r="H27" s="18">
        <f>SUM(H23:H26)</f>
        <v>2.46</v>
      </c>
      <c r="I27" s="31">
        <f>SUM(I23:I26)</f>
        <v>33.15</v>
      </c>
      <c r="K27" s="4"/>
      <c r="L27" s="4"/>
      <c r="M27" s="4"/>
      <c r="N27" s="4"/>
      <c r="O27" s="5"/>
      <c r="P27" s="6"/>
      <c r="Q27" s="18" t="s">
        <v>6</v>
      </c>
      <c r="R27" s="18">
        <f>SUM(R23:R26)</f>
        <v>227.04999999999998</v>
      </c>
      <c r="S27" s="31">
        <f>SUM(S23:S26)</f>
        <v>1214.26</v>
      </c>
    </row>
    <row r="28" spans="1:19" x14ac:dyDescent="0.25">
      <c r="A28" s="4"/>
      <c r="B28" s="4"/>
      <c r="C28" s="4"/>
      <c r="D28" s="4"/>
      <c r="E28" s="5"/>
      <c r="F28" s="6"/>
      <c r="G28" s="21"/>
      <c r="H28" s="21"/>
      <c r="I28" s="21"/>
      <c r="K28" s="4"/>
      <c r="L28" s="4"/>
      <c r="M28" s="4"/>
      <c r="N28" s="4"/>
      <c r="O28" s="5"/>
      <c r="P28" s="6"/>
      <c r="Q28" s="21"/>
      <c r="R28" s="21"/>
      <c r="S28" s="21"/>
    </row>
    <row r="29" spans="1:19" x14ac:dyDescent="0.25">
      <c r="O29" s="26"/>
    </row>
    <row r="30" spans="1:19" ht="13.5" customHeight="1" x14ac:dyDescent="0.25">
      <c r="E30" s="45" t="s">
        <v>37</v>
      </c>
      <c r="F30" s="45"/>
      <c r="O30" s="46" t="s">
        <v>40</v>
      </c>
      <c r="P30" s="46"/>
    </row>
    <row r="31" spans="1:19" ht="18" customHeight="1" x14ac:dyDescent="0.25">
      <c r="A31" s="1"/>
      <c r="B31" s="3"/>
      <c r="C31" s="22"/>
      <c r="D31" s="22"/>
      <c r="E31" s="47" t="s">
        <v>20</v>
      </c>
      <c r="F31" s="47"/>
      <c r="G31" s="47"/>
      <c r="H31" s="47"/>
      <c r="I31" s="32">
        <f>I11+I19+I27</f>
        <v>7917.99</v>
      </c>
      <c r="J31" s="28"/>
      <c r="K31" s="1"/>
      <c r="L31" s="3"/>
      <c r="M31" s="22"/>
      <c r="N31" s="22"/>
      <c r="O31" s="47" t="s">
        <v>20</v>
      </c>
      <c r="P31" s="47"/>
      <c r="Q31" s="47"/>
      <c r="R31" s="47"/>
      <c r="S31" s="32">
        <f>S11+S19+S27</f>
        <v>25342.69</v>
      </c>
    </row>
    <row r="32" spans="1:19" ht="16.5" customHeight="1" x14ac:dyDescent="0.25">
      <c r="A32" s="1" t="s">
        <v>21</v>
      </c>
      <c r="B32" s="2">
        <f>D7+D15+D23</f>
        <v>187461</v>
      </c>
      <c r="C32" s="2"/>
      <c r="D32" s="3"/>
      <c r="E32" s="47" t="s">
        <v>32</v>
      </c>
      <c r="F32" s="47"/>
      <c r="G32" s="47"/>
      <c r="H32" s="47"/>
      <c r="I32" s="33">
        <f>I31/1.08</f>
        <v>7331.4722222222217</v>
      </c>
      <c r="J32" s="29"/>
      <c r="K32" s="1" t="s">
        <v>21</v>
      </c>
      <c r="L32" s="2">
        <f>N7+N15+N23</f>
        <v>260918</v>
      </c>
      <c r="M32" s="2"/>
      <c r="N32" s="3"/>
      <c r="O32" s="47" t="s">
        <v>34</v>
      </c>
      <c r="P32" s="47"/>
      <c r="Q32" s="47"/>
      <c r="R32" s="47"/>
      <c r="S32" s="33">
        <f>S31/1.23</f>
        <v>20603.813008130081</v>
      </c>
    </row>
    <row r="33" spans="1:19" ht="16.95" customHeight="1" x14ac:dyDescent="0.25">
      <c r="A33" s="23" t="s">
        <v>22</v>
      </c>
      <c r="B33" s="2">
        <f>D10</f>
        <v>457560</v>
      </c>
      <c r="C33" s="3"/>
      <c r="D33" s="3"/>
      <c r="E33" s="47" t="s">
        <v>31</v>
      </c>
      <c r="F33" s="47"/>
      <c r="G33" s="47"/>
      <c r="H33" s="47"/>
      <c r="I33" s="34">
        <f>ROUND(I32*0.1,2)</f>
        <v>733.15</v>
      </c>
      <c r="J33" s="29"/>
      <c r="K33" s="23" t="s">
        <v>22</v>
      </c>
      <c r="L33" s="2">
        <f>N10</f>
        <v>2258280</v>
      </c>
      <c r="M33" s="3"/>
      <c r="N33" s="3"/>
      <c r="O33" s="47" t="s">
        <v>31</v>
      </c>
      <c r="P33" s="47"/>
      <c r="Q33" s="47"/>
      <c r="R33" s="47"/>
      <c r="S33" s="34">
        <f>ROUND(S32*0.1,2)</f>
        <v>2060.38</v>
      </c>
    </row>
    <row r="34" spans="1:19" ht="22.5" customHeight="1" x14ac:dyDescent="0.25">
      <c r="E34" s="47" t="s">
        <v>27</v>
      </c>
      <c r="F34" s="47"/>
      <c r="G34" s="47"/>
      <c r="H34" s="47"/>
      <c r="I34" s="33">
        <f>I32+I33</f>
        <v>8064.6222222222214</v>
      </c>
      <c r="J34" s="29"/>
      <c r="O34" s="47" t="s">
        <v>27</v>
      </c>
      <c r="P34" s="47"/>
      <c r="Q34" s="47"/>
      <c r="R34" s="47"/>
      <c r="S34" s="33">
        <f>S32+S33</f>
        <v>22664.193008130082</v>
      </c>
    </row>
    <row r="35" spans="1:19" ht="22.95" customHeight="1" x14ac:dyDescent="0.25">
      <c r="A35" s="24"/>
      <c r="B35" s="24"/>
      <c r="C35" s="24"/>
      <c r="D35" s="24"/>
      <c r="E35" s="47" t="s">
        <v>33</v>
      </c>
      <c r="F35" s="47"/>
      <c r="G35" s="47"/>
      <c r="H35" s="47"/>
      <c r="I35" s="34">
        <f>ROUND(I34*1.08,2)</f>
        <v>8709.7900000000009</v>
      </c>
      <c r="J35" s="28"/>
      <c r="K35" s="24"/>
      <c r="L35" s="24"/>
      <c r="M35" s="24"/>
      <c r="N35" s="24"/>
      <c r="O35" s="47" t="s">
        <v>35</v>
      </c>
      <c r="P35" s="47"/>
      <c r="Q35" s="47"/>
      <c r="R35" s="47"/>
      <c r="S35" s="34">
        <f>ROUND(S34*1.23,2)</f>
        <v>27876.959999999999</v>
      </c>
    </row>
    <row r="37" spans="1:19" ht="12.6" thickBot="1" x14ac:dyDescent="0.3"/>
    <row r="38" spans="1:19" ht="12" customHeight="1" x14ac:dyDescent="0.25">
      <c r="G38" s="39" t="s">
        <v>36</v>
      </c>
      <c r="H38" s="40"/>
      <c r="I38" s="40"/>
      <c r="J38" s="40"/>
      <c r="K38" s="40"/>
      <c r="L38" s="40"/>
      <c r="M38" s="40"/>
      <c r="N38" s="40"/>
      <c r="O38" s="40"/>
      <c r="P38" s="40"/>
      <c r="Q38" s="43">
        <f>I35+S35</f>
        <v>36586.75</v>
      </c>
    </row>
    <row r="39" spans="1:19" ht="37.799999999999997" customHeight="1" thickBot="1" x14ac:dyDescent="0.3">
      <c r="G39" s="41"/>
      <c r="H39" s="42"/>
      <c r="I39" s="42"/>
      <c r="J39" s="42"/>
      <c r="K39" s="42"/>
      <c r="L39" s="42"/>
      <c r="M39" s="42"/>
      <c r="N39" s="42"/>
      <c r="O39" s="42"/>
      <c r="P39" s="42"/>
      <c r="Q39" s="44"/>
    </row>
    <row r="42" spans="1:19" x14ac:dyDescent="0.25">
      <c r="A42" s="49" t="s">
        <v>29</v>
      </c>
      <c r="B42" s="49"/>
      <c r="C42" s="49"/>
      <c r="D42" s="49"/>
      <c r="E42" s="49"/>
      <c r="F42" s="49"/>
      <c r="G42" s="49"/>
      <c r="H42" s="49"/>
      <c r="I42" s="49"/>
    </row>
    <row r="43" spans="1:19" x14ac:dyDescent="0.25">
      <c r="A43" s="49"/>
      <c r="B43" s="49"/>
      <c r="C43" s="49"/>
      <c r="D43" s="49"/>
      <c r="E43" s="49"/>
      <c r="F43" s="49"/>
      <c r="G43" s="49"/>
      <c r="H43" s="49"/>
      <c r="I43" s="49"/>
    </row>
    <row r="44" spans="1:19" x14ac:dyDescent="0.25">
      <c r="A44" s="49"/>
      <c r="B44" s="49"/>
      <c r="C44" s="49"/>
      <c r="D44" s="49"/>
      <c r="E44" s="49"/>
      <c r="F44" s="49"/>
      <c r="G44" s="49"/>
      <c r="H44" s="49"/>
      <c r="I44" s="49"/>
    </row>
  </sheetData>
  <mergeCells count="18">
    <mergeCell ref="G1:I1"/>
    <mergeCell ref="A42:I44"/>
    <mergeCell ref="A2:I2"/>
    <mergeCell ref="E32:H32"/>
    <mergeCell ref="E31:H31"/>
    <mergeCell ref="E33:H33"/>
    <mergeCell ref="E34:H34"/>
    <mergeCell ref="E35:H35"/>
    <mergeCell ref="K3:L3"/>
    <mergeCell ref="G38:P39"/>
    <mergeCell ref="Q38:Q39"/>
    <mergeCell ref="E30:F30"/>
    <mergeCell ref="O30:P30"/>
    <mergeCell ref="O31:R31"/>
    <mergeCell ref="O32:R32"/>
    <mergeCell ref="O33:R33"/>
    <mergeCell ref="O34:R34"/>
    <mergeCell ref="O35:R35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2022-01-10T13:28:50Z</dcterms:modified>
</cp:coreProperties>
</file>